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R:\Financial Aid\Communication\2223\Aid Offer Materials\Grad &amp; Law\Billing Worksheets\"/>
    </mc:Choice>
  </mc:AlternateContent>
  <xr:revisionPtr revIDLastSave="0" documentId="13_ncr:1_{FCB1CEDD-1C27-47C4-9541-8185E86367A4}" xr6:coauthVersionLast="47" xr6:coauthVersionMax="47" xr10:uidLastSave="{00000000-0000-0000-0000-000000000000}"/>
  <workbookProtection workbookAlgorithmName="SHA-512" workbookHashValue="PeFOQbINrXeXh9BXeMjFd3rQVtrUUIPS4oPrFTiNaCFwRqlnS3hE8YcmNFhPVU4D4YlJRFrMAdA/Mw+PC1aFAg==" workbookSaltValue="7AJH3IosIbfpsRBYN0sqrQ==" workbookSpinCount="100000" lockStructure="1"/>
  <bookViews>
    <workbookView xWindow="31935" yWindow="1350" windowWidth="21600" windowHeight="11385" xr2:uid="{00000000-000D-0000-FFFF-FFFF00000000}"/>
  </bookViews>
  <sheets>
    <sheet name="Law Students" sheetId="1" r:id="rId1"/>
    <sheet name="Data" sheetId="2" state="hidden" r:id="rId2"/>
  </sheets>
  <definedNames>
    <definedName name="Credits">Data!$A$2:$A$18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1" l="1"/>
  <c r="K23" i="1"/>
  <c r="I23" i="1"/>
  <c r="I22" i="1"/>
  <c r="I16" i="1" l="1"/>
  <c r="G16" i="1" s="1"/>
  <c r="I15" i="1"/>
  <c r="K15" i="1"/>
  <c r="K14" i="1"/>
  <c r="I14" i="1"/>
  <c r="K9" i="1"/>
  <c r="I9" i="1"/>
  <c r="K13" i="1"/>
  <c r="I13" i="1"/>
  <c r="K11" i="1"/>
  <c r="I11" i="1"/>
  <c r="K12" i="1"/>
  <c r="I12" i="1"/>
  <c r="G12" i="1" l="1"/>
  <c r="G13" i="1"/>
  <c r="G11" i="1"/>
  <c r="G9" i="1"/>
  <c r="G23" i="1"/>
  <c r="G22" i="1"/>
  <c r="I20" i="1" l="1"/>
  <c r="K20" i="1"/>
  <c r="I21" i="1"/>
  <c r="K21" i="1"/>
  <c r="I24" i="1"/>
  <c r="K24" i="1"/>
  <c r="G14" i="1" l="1"/>
  <c r="G15" i="1" l="1"/>
  <c r="I26" i="1"/>
  <c r="K17" i="1"/>
  <c r="I17" i="1"/>
  <c r="G17" i="1" l="1"/>
  <c r="I28" i="1"/>
  <c r="G26" i="1" l="1"/>
  <c r="K26" i="1"/>
  <c r="K28" i="1" s="1"/>
  <c r="G28" i="1" s="1"/>
</calcChain>
</file>

<file path=xl/sharedStrings.xml><?xml version="1.0" encoding="utf-8"?>
<sst xmlns="http://schemas.openxmlformats.org/spreadsheetml/2006/main" count="57" uniqueCount="52">
  <si>
    <t>Fees:</t>
  </si>
  <si>
    <t>RTD Fee</t>
  </si>
  <si>
    <t>Activity Fee</t>
  </si>
  <si>
    <r>
      <t>Tuition</t>
    </r>
    <r>
      <rPr>
        <vertAlign val="superscript"/>
        <sz val="11"/>
        <color theme="1"/>
        <rFont val="Calibri"/>
        <family val="2"/>
        <scheme val="minor"/>
      </rPr>
      <t>1</t>
    </r>
  </si>
  <si>
    <r>
      <t>Technology Fee</t>
    </r>
    <r>
      <rPr>
        <vertAlign val="superscript"/>
        <sz val="11"/>
        <color theme="1"/>
        <rFont val="Calibri"/>
        <family val="2"/>
        <scheme val="minor"/>
      </rPr>
      <t>2</t>
    </r>
  </si>
  <si>
    <t>ANNUAL</t>
  </si>
  <si>
    <t>How many credits do you plan to take each semester?</t>
  </si>
  <si>
    <t>Yes</t>
  </si>
  <si>
    <t>No</t>
  </si>
  <si>
    <t>Total Charges:</t>
  </si>
  <si>
    <t>CHARGES</t>
  </si>
  <si>
    <t>DU Scholarship(s)</t>
  </si>
  <si>
    <t>Outside Scholarship(s)</t>
  </si>
  <si>
    <t>Total Credits:</t>
  </si>
  <si>
    <t>CREDITS</t>
  </si>
  <si>
    <t>Estimated Balance:</t>
  </si>
  <si>
    <t>Notes:</t>
  </si>
  <si>
    <r>
      <t>Direct Unsubsidized Loan</t>
    </r>
    <r>
      <rPr>
        <vertAlign val="superscript"/>
        <sz val="11"/>
        <color theme="1"/>
        <rFont val="Calibri"/>
        <family val="2"/>
        <scheme val="minor"/>
      </rPr>
      <t>4</t>
    </r>
  </si>
  <si>
    <r>
      <t>Direct Graduate PLUS Loan</t>
    </r>
    <r>
      <rPr>
        <vertAlign val="superscript"/>
        <sz val="11"/>
        <color theme="1"/>
        <rFont val="Calibri"/>
        <family val="2"/>
        <scheme val="minor"/>
      </rPr>
      <t>5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</si>
  <si>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Technology fees are $4 per credit.</t>
    </r>
  </si>
  <si>
    <r>
      <t xml:space="preserve">Financial Aid | University Hall 255 | Ph: 303-871-4020 | Fax: 303-871-2341 | </t>
    </r>
    <r>
      <rPr>
        <u/>
        <sz val="11"/>
        <color rgb="FF98002E"/>
        <rFont val="Calibri"/>
        <family val="2"/>
        <scheme val="minor"/>
      </rPr>
      <t>finaid@du.edu</t>
    </r>
    <r>
      <rPr>
        <sz val="11"/>
        <color theme="1"/>
        <rFont val="Calibri"/>
        <family val="2"/>
        <scheme val="minor"/>
      </rPr>
      <t xml:space="preserve"> | </t>
    </r>
    <r>
      <rPr>
        <u/>
        <sz val="11"/>
        <color rgb="FF98002E"/>
        <rFont val="Calibri"/>
        <family val="2"/>
        <scheme val="minor"/>
      </rPr>
      <t>www.du.edu/financialaid</t>
    </r>
  </si>
  <si>
    <t>not enrolled</t>
  </si>
  <si>
    <t>4 credits</t>
  </si>
  <si>
    <t>5 credits</t>
  </si>
  <si>
    <t>6 credits</t>
  </si>
  <si>
    <t>7 credits</t>
  </si>
  <si>
    <t>8 credits</t>
  </si>
  <si>
    <t>9 credits</t>
  </si>
  <si>
    <t>10 credits</t>
  </si>
  <si>
    <t>11 credits</t>
  </si>
  <si>
    <t>12 credits</t>
  </si>
  <si>
    <t>13 credits</t>
  </si>
  <si>
    <t>14 credits</t>
  </si>
  <si>
    <t>15 credits</t>
  </si>
  <si>
    <t>16 credits</t>
  </si>
  <si>
    <t>17 credits</t>
  </si>
  <si>
    <t>18 credits</t>
  </si>
  <si>
    <t>19 credits</t>
  </si>
  <si>
    <t>20 credits</t>
  </si>
  <si>
    <t>Will you enroll in DU's Health Insurance Plan?</t>
  </si>
  <si>
    <t xml:space="preserve">Will you use DU's Health &amp; Counseling Services? </t>
  </si>
  <si>
    <t>Other Annual Assistance</t>
  </si>
  <si>
    <t>Payment(s) Made and/or Employer Reimbursements</t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</si>
  <si>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First-year JD students are charged a one-time Loan Repayment Assistance Program fee (first semester only).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</si>
  <si>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This worksheet automatically deducts the 1.057% origination fee from the Direct Unsubsidized loan amount.</t>
    </r>
  </si>
  <si>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This worksheet automatically deducts the 4.228% origination fee from the Direct Graduate PLUS loan amount.</t>
    </r>
  </si>
  <si>
    <r>
      <t xml:space="preserve">2022-23 Estimated Billing Worksheet
</t>
    </r>
    <r>
      <rPr>
        <b/>
        <i/>
        <sz val="14"/>
        <color theme="1"/>
        <rFont val="Calibri"/>
        <family val="2"/>
        <scheme val="minor"/>
      </rPr>
      <t>Sturm College of Law Students</t>
    </r>
  </si>
  <si>
    <t>This worksheet is designed to help you estimate your invoices throughout the academic year. In order to complete this worksheet, you'll need a copy of your most recent 2022-23 financial aid offer. Fill in the sections highlighted in blue; if a field doesn't apply to you, leave it blank. You will likely not have all the types of aid listed in the "credits" section. Please remember that this worksheet is only a planning tool. Additional unanticipated charges or credits may be included on your actual bill.</t>
  </si>
  <si>
    <r>
      <t>Are you a new JD student for 2022-23?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</si>
  <si>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Tuition is $1,887 per credit. If you will be enrolled in less than 4 credits, please contact us, as you will not be eligible for federal
  loans.</t>
    </r>
  </si>
  <si>
    <t>FALL 2022</t>
  </si>
  <si>
    <t>SPRING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</si>
</sst>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4"/>
      <color rgb="FF98002E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rgb="FF98002E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2" xfId="0" applyFont="1" applyBorder="1"/>
    <xf numFmtId="0" fontId="0" fillId="0" borderId="2" xfId="0" applyBorder="1"/>
    <xf numFmtId="0" fontId="0" fillId="0" borderId="0" xfId="0" applyAlignment="1">
      <alignment horizontal="left" indent="2"/>
    </xf>
    <xf numFmtId="0" fontId="0" fillId="0" borderId="2" xfId="0" applyBorder="1" applyAlignment="1">
      <alignment horizontal="center"/>
    </xf>
    <xf numFmtId="44" fontId="2" fillId="0" borderId="2" xfId="1" applyFont="1" applyBorder="1" applyAlignment="1">
      <alignment horizontal="center"/>
    </xf>
    <xf numFmtId="44" fontId="0" fillId="0" borderId="0" xfId="1" applyFont="1"/>
    <xf numFmtId="0" fontId="5" fillId="0" borderId="0" xfId="0" applyFont="1" applyBorder="1" applyAlignment="1">
      <alignment horizontal="left" wrapText="1" indent="1"/>
    </xf>
    <xf numFmtId="0" fontId="7" fillId="0" borderId="0" xfId="0" applyFont="1" applyBorder="1" applyAlignment="1">
      <alignment horizontal="left"/>
    </xf>
    <xf numFmtId="0" fontId="0" fillId="0" borderId="3" xfId="0" applyBorder="1"/>
    <xf numFmtId="44" fontId="0" fillId="0" borderId="3" xfId="1" applyFont="1" applyBorder="1"/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2" fillId="0" borderId="0" xfId="0" applyFont="1"/>
    <xf numFmtId="44" fontId="2" fillId="0" borderId="0" xfId="1" applyFont="1"/>
    <xf numFmtId="0" fontId="0" fillId="3" borderId="0" xfId="0" applyFill="1" applyAlignment="1">
      <alignment horizontal="left"/>
    </xf>
    <xf numFmtId="0" fontId="0" fillId="3" borderId="0" xfId="0" applyFill="1"/>
    <xf numFmtId="44" fontId="0" fillId="3" borderId="0" xfId="1" applyFont="1" applyFill="1"/>
    <xf numFmtId="0" fontId="0" fillId="3" borderId="0" xfId="0" applyFill="1" applyAlignment="1">
      <alignment horizontal="left" indent="2"/>
    </xf>
    <xf numFmtId="0" fontId="0" fillId="0" borderId="7" xfId="0" applyBorder="1"/>
    <xf numFmtId="0" fontId="8" fillId="0" borderId="7" xfId="0" applyFont="1" applyBorder="1"/>
    <xf numFmtId="0" fontId="0" fillId="2" borderId="4" xfId="0" applyFill="1" applyBorder="1" applyProtection="1">
      <protection locked="0"/>
    </xf>
    <xf numFmtId="44" fontId="0" fillId="2" borderId="6" xfId="1" applyNumberFormat="1" applyFont="1" applyFill="1" applyBorder="1" applyProtection="1">
      <protection locked="0"/>
    </xf>
    <xf numFmtId="44" fontId="0" fillId="2" borderId="4" xfId="1" applyFont="1" applyFill="1" applyBorder="1" applyProtection="1">
      <protection locked="0"/>
    </xf>
    <xf numFmtId="44" fontId="0" fillId="2" borderId="4" xfId="0" applyNumberFormat="1" applyFill="1" applyBorder="1" applyProtection="1">
      <protection locked="0"/>
    </xf>
    <xf numFmtId="44" fontId="10" fillId="0" borderId="7" xfId="1" applyFont="1" applyBorder="1"/>
    <xf numFmtId="0" fontId="10" fillId="0" borderId="7" xfId="0" applyFont="1" applyBorder="1"/>
    <xf numFmtId="0" fontId="0" fillId="3" borderId="3" xfId="0" applyFill="1" applyBorder="1"/>
    <xf numFmtId="44" fontId="0" fillId="3" borderId="3" xfId="1" applyFont="1" applyFill="1" applyBorder="1"/>
    <xf numFmtId="44" fontId="0" fillId="2" borderId="5" xfId="1" applyFont="1" applyFill="1" applyBorder="1" applyProtection="1"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0" fontId="5" fillId="0" borderId="8" xfId="0" applyFont="1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left" wrapText="1" inden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0" fillId="3" borderId="0" xfId="0" applyFill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1" fillId="0" borderId="0" xfId="2" applyAlignment="1" applyProtection="1">
      <alignment horizontal="left"/>
      <protection locked="0"/>
    </xf>
    <xf numFmtId="0" fontId="11" fillId="0" borderId="9" xfId="2" applyBorder="1" applyAlignment="1" applyProtection="1">
      <alignment horizontal="left"/>
      <protection locked="0"/>
    </xf>
    <xf numFmtId="0" fontId="11" fillId="3" borderId="0" xfId="2" applyFill="1" applyAlignment="1" applyProtection="1">
      <alignment horizontal="left"/>
      <protection locked="0"/>
    </xf>
    <xf numFmtId="0" fontId="11" fillId="3" borderId="9" xfId="2" applyFill="1" applyBorder="1" applyAlignment="1" applyProtection="1">
      <alignment horizontal="left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800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600075</xdr:colOff>
      <xdr:row>1</xdr:row>
      <xdr:rowOff>489762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300" cy="489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u.edu/health-and-counseling-center/coveragecosts/fees.html" TargetMode="External"/><Relationship Id="rId1" Type="http://schemas.openxmlformats.org/officeDocument/2006/relationships/hyperlink" Target="https://www.du.edu/health-and-counseling-center/coveragecosts/ship.html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showGridLines="0" showRowColHeaders="0" tabSelected="1" showRuler="0" zoomScaleNormal="100" workbookViewId="0">
      <selection activeCell="I5" sqref="I5"/>
    </sheetView>
  </sheetViews>
  <sheetFormatPr defaultRowHeight="15" x14ac:dyDescent="0.25"/>
  <cols>
    <col min="1" max="1" width="4.140625" customWidth="1"/>
    <col min="4" max="4" width="26.28515625" customWidth="1"/>
    <col min="5" max="5" width="11.5703125" bestFit="1" customWidth="1"/>
    <col min="6" max="6" width="5" customWidth="1"/>
    <col min="7" max="7" width="13.140625" style="6" customWidth="1"/>
    <col min="8" max="8" width="5" customWidth="1"/>
    <col min="9" max="9" width="13.140625" style="6" customWidth="1"/>
    <col min="10" max="10" width="5" customWidth="1"/>
    <col min="11" max="11" width="13.140625" style="6" customWidth="1"/>
    <col min="12" max="12" width="4.5703125" customWidth="1"/>
  </cols>
  <sheetData>
    <row r="1" spans="2:12" ht="17.25" customHeight="1" x14ac:dyDescent="0.25"/>
    <row r="2" spans="2:12" ht="47.25" customHeight="1" x14ac:dyDescent="0.25">
      <c r="G2" s="35" t="s">
        <v>46</v>
      </c>
      <c r="H2" s="36"/>
      <c r="I2" s="36"/>
      <c r="J2" s="36"/>
      <c r="K2" s="36"/>
      <c r="L2" s="36"/>
    </row>
    <row r="3" spans="2:12" ht="55.5" customHeight="1" x14ac:dyDescent="0.25">
      <c r="B3" s="34" t="s">
        <v>47</v>
      </c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2:12" ht="15" customHeight="1" x14ac:dyDescent="0.25"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2:12" ht="18" customHeight="1" x14ac:dyDescent="0.3">
      <c r="C5" s="8" t="s">
        <v>6</v>
      </c>
      <c r="D5" s="7"/>
      <c r="E5" s="7"/>
      <c r="F5" s="7"/>
      <c r="G5" s="7"/>
      <c r="H5" s="7"/>
      <c r="I5" s="30"/>
      <c r="J5" s="31"/>
      <c r="K5" s="30"/>
      <c r="L5" s="7"/>
    </row>
    <row r="7" spans="2:12" ht="15.75" thickBot="1" x14ac:dyDescent="0.3">
      <c r="B7" s="1" t="s">
        <v>10</v>
      </c>
      <c r="C7" s="2"/>
      <c r="D7" s="2"/>
      <c r="E7" s="2"/>
      <c r="F7" s="2"/>
      <c r="G7" s="5" t="s">
        <v>5</v>
      </c>
      <c r="H7" s="4"/>
      <c r="I7" s="5" t="s">
        <v>50</v>
      </c>
      <c r="J7" s="4"/>
      <c r="K7" s="5" t="s">
        <v>51</v>
      </c>
      <c r="L7" s="2"/>
    </row>
    <row r="8" spans="2:12" ht="9" customHeight="1" x14ac:dyDescent="0.25"/>
    <row r="9" spans="2:12" ht="21.75" customHeight="1" x14ac:dyDescent="0.25">
      <c r="B9" s="15" t="s">
        <v>3</v>
      </c>
      <c r="C9" s="37"/>
      <c r="D9" s="37"/>
      <c r="E9" s="16"/>
      <c r="F9" s="16"/>
      <c r="G9" s="17" t="e">
        <f>SUM(I9,K9)</f>
        <v>#N/A</v>
      </c>
      <c r="H9" s="16"/>
      <c r="I9" s="17" t="e">
        <f>VLOOKUP(I5,Data!A1:E18,2,FALSE)</f>
        <v>#N/A</v>
      </c>
      <c r="J9" s="16"/>
      <c r="K9" s="17" t="e">
        <f>VLOOKUP(K5,Data!A1:E18,2,FALSE)</f>
        <v>#N/A</v>
      </c>
      <c r="L9" s="16"/>
    </row>
    <row r="10" spans="2:12" ht="21.75" customHeight="1" x14ac:dyDescent="0.25">
      <c r="B10" s="11" t="s">
        <v>0</v>
      </c>
    </row>
    <row r="11" spans="2:12" ht="21.75" customHeight="1" x14ac:dyDescent="0.25">
      <c r="B11" s="18" t="s">
        <v>4</v>
      </c>
      <c r="C11" s="16"/>
      <c r="D11" s="16"/>
      <c r="E11" s="16"/>
      <c r="F11" s="16"/>
      <c r="G11" s="17" t="e">
        <f t="shared" ref="G11:G16" si="0">SUM(I11,K11)</f>
        <v>#N/A</v>
      </c>
      <c r="H11" s="16"/>
      <c r="I11" s="17" t="e">
        <f>VLOOKUP(I5,Data!A1:E18, 3, FALSE)</f>
        <v>#N/A</v>
      </c>
      <c r="J11" s="16"/>
      <c r="K11" s="17" t="e">
        <f>VLOOKUP(K5,Data!A1:E18, 3, FALSE)</f>
        <v>#N/A</v>
      </c>
      <c r="L11" s="16"/>
    </row>
    <row r="12" spans="2:12" ht="21.75" customHeight="1" x14ac:dyDescent="0.25">
      <c r="B12" s="3" t="s">
        <v>1</v>
      </c>
      <c r="G12" s="6" t="e">
        <f t="shared" si="0"/>
        <v>#N/A</v>
      </c>
      <c r="I12" s="6" t="e">
        <f>IF(I5&lt;&gt;"not enrolled",(VLOOKUP(I5,Data!A1:E18,5,FALSE)),0)</f>
        <v>#N/A</v>
      </c>
      <c r="K12" s="6" t="e">
        <f>IF(K5&lt;&gt;"not enrolled",(VLOOKUP(K5,Data!A1:E18,5,FALSE)),0)</f>
        <v>#N/A</v>
      </c>
    </row>
    <row r="13" spans="2:12" ht="21.75" customHeight="1" x14ac:dyDescent="0.25">
      <c r="B13" s="18" t="s">
        <v>2</v>
      </c>
      <c r="C13" s="16"/>
      <c r="D13" s="16"/>
      <c r="E13" s="16"/>
      <c r="F13" s="16"/>
      <c r="G13" s="17" t="e">
        <f t="shared" si="0"/>
        <v>#N/A</v>
      </c>
      <c r="H13" s="16"/>
      <c r="I13" s="17" t="e">
        <f>VLOOKUP(I5,Data!A1:E18, 4, FALSE)</f>
        <v>#N/A</v>
      </c>
      <c r="J13" s="16"/>
      <c r="K13" s="17" t="e">
        <f>VLOOKUP(K5,Data!A1:E18, 4, FALSE)</f>
        <v>#N/A</v>
      </c>
      <c r="L13" s="16"/>
    </row>
    <row r="14" spans="2:12" ht="21.75" customHeight="1" x14ac:dyDescent="0.25">
      <c r="B14" s="40" t="s">
        <v>39</v>
      </c>
      <c r="C14" s="40"/>
      <c r="D14" s="41"/>
      <c r="E14" s="21"/>
      <c r="G14" s="6">
        <f t="shared" si="0"/>
        <v>0</v>
      </c>
      <c r="I14" s="6">
        <f>IF(AND(E14="Yes",I5&lt;&gt;"not enrolled"),(VLOOKUP(E14,Data!A21:C22,2,FALSE)),0)</f>
        <v>0</v>
      </c>
      <c r="K14" s="6">
        <f>IF(AND(E14="Yes",K5&lt;&gt;"not enrolled"),(VLOOKUP(E14,Data!A21:C22,2,FALSE)),0)</f>
        <v>0</v>
      </c>
    </row>
    <row r="15" spans="2:12" ht="21.75" customHeight="1" x14ac:dyDescent="0.25">
      <c r="B15" s="42" t="s">
        <v>40</v>
      </c>
      <c r="C15" s="42"/>
      <c r="D15" s="43"/>
      <c r="E15" s="21"/>
      <c r="F15" s="16"/>
      <c r="G15" s="17">
        <f t="shared" si="0"/>
        <v>0</v>
      </c>
      <c r="H15" s="16"/>
      <c r="I15" s="17">
        <f>IF(AND(E15="Yes",I5&lt;&gt;"not enrolled"),(VLOOKUP(E15,Data!A21:C22,3,FALSE)),0)</f>
        <v>0</v>
      </c>
      <c r="J15" s="16"/>
      <c r="K15" s="17">
        <f>IF(AND(E15="Yes",K5&lt;&gt;"not enrolled"),(VLOOKUP(E15,Data!A21:C22,3,FALSE)),0)</f>
        <v>0</v>
      </c>
      <c r="L15" s="16"/>
    </row>
    <row r="16" spans="2:12" ht="21.75" customHeight="1" x14ac:dyDescent="0.25">
      <c r="B16" s="12" t="s">
        <v>48</v>
      </c>
      <c r="C16" s="9"/>
      <c r="D16" s="9"/>
      <c r="E16" s="32"/>
      <c r="F16" s="9"/>
      <c r="G16" s="10">
        <f t="shared" si="0"/>
        <v>0</v>
      </c>
      <c r="H16" s="9"/>
      <c r="I16" s="10">
        <f>IF(AND(E16="Yes",I5&lt;&gt;"not enrolled"),(VLOOKUP(E16,Data!A24:B25,2,FALSE)),0)</f>
        <v>0</v>
      </c>
      <c r="J16" s="9"/>
      <c r="K16" s="10">
        <v>0</v>
      </c>
      <c r="L16" s="9"/>
    </row>
    <row r="17" spans="2:12" ht="21.75" customHeight="1" x14ac:dyDescent="0.25">
      <c r="C17" s="13" t="s">
        <v>9</v>
      </c>
      <c r="G17" s="14" t="e">
        <f>SUM(G9,G11:G16)</f>
        <v>#N/A</v>
      </c>
      <c r="I17" s="14" t="e">
        <f>SUM(I9,I11:I16)</f>
        <v>#N/A</v>
      </c>
      <c r="K17" s="14" t="e">
        <f>SUM(K9,K11:K16)</f>
        <v>#N/A</v>
      </c>
    </row>
    <row r="18" spans="2:12" ht="44.25" customHeight="1" x14ac:dyDescent="0.25"/>
    <row r="19" spans="2:12" ht="15.75" thickBot="1" x14ac:dyDescent="0.3">
      <c r="B19" s="1" t="s">
        <v>14</v>
      </c>
      <c r="C19" s="2"/>
      <c r="D19" s="2"/>
      <c r="E19" s="2"/>
      <c r="F19" s="2"/>
      <c r="G19" s="5" t="s">
        <v>5</v>
      </c>
      <c r="H19" s="4"/>
      <c r="I19" s="5" t="s">
        <v>50</v>
      </c>
      <c r="J19" s="4"/>
      <c r="K19" s="5" t="s">
        <v>51</v>
      </c>
      <c r="L19" s="2"/>
    </row>
    <row r="20" spans="2:12" ht="21.75" customHeight="1" x14ac:dyDescent="0.25">
      <c r="B20" t="s">
        <v>11</v>
      </c>
      <c r="G20" s="22"/>
      <c r="I20" s="6">
        <f>G20/2</f>
        <v>0</v>
      </c>
      <c r="K20" s="6">
        <f>G20/2</f>
        <v>0</v>
      </c>
    </row>
    <row r="21" spans="2:12" ht="21.75" customHeight="1" x14ac:dyDescent="0.25">
      <c r="B21" s="16" t="s">
        <v>12</v>
      </c>
      <c r="C21" s="16"/>
      <c r="D21" s="16"/>
      <c r="E21" s="16"/>
      <c r="F21" s="16"/>
      <c r="G21" s="23"/>
      <c r="H21" s="16"/>
      <c r="I21" s="17">
        <f>G21/2</f>
        <v>0</v>
      </c>
      <c r="J21" s="16"/>
      <c r="K21" s="17">
        <f>G21/2</f>
        <v>0</v>
      </c>
      <c r="L21" s="16"/>
    </row>
    <row r="22" spans="2:12" ht="21.75" customHeight="1" x14ac:dyDescent="0.25">
      <c r="B22" t="s">
        <v>17</v>
      </c>
      <c r="E22" s="24"/>
      <c r="G22" s="6">
        <f>SUM(I22,K22)</f>
        <v>0</v>
      </c>
      <c r="I22" s="6">
        <f>IF((AND(I5&lt;&gt;"not enrolled", K5&lt;&gt;"not enrolled")), ROUND(((E22-(E22*0.01057))/2),0), IF((AND(I5&lt;&gt;"not enrolled", K5="not enrolled")), ROUND(((E22-(E22*0.01057))/1),0), 0))</f>
        <v>0</v>
      </c>
      <c r="K22" s="6">
        <f>IF((AND(I5&lt;&gt;"not enrolled", K5&lt;&gt;"not enrolled")), ROUND(((E22-(E22*0.01057))/2),0), IF((AND(K5&lt;&gt;"not enrolled", I5="not enrolled")), ROUND(((E22-(E22*0.01057))/1),0), 0))</f>
        <v>0</v>
      </c>
    </row>
    <row r="23" spans="2:12" ht="21.75" customHeight="1" x14ac:dyDescent="0.25">
      <c r="B23" s="16" t="s">
        <v>18</v>
      </c>
      <c r="C23" s="16"/>
      <c r="D23" s="16"/>
      <c r="E23" s="24"/>
      <c r="F23" s="16"/>
      <c r="G23" s="17">
        <f>SUM(I23,K23)</f>
        <v>0</v>
      </c>
      <c r="H23" s="16"/>
      <c r="I23" s="17">
        <f>IF((AND(I5&lt;&gt;"not enrolled", K5&lt;&gt;"not enrolled")), ROUND(((E23-(E23*0.04228))/2),0), IF((AND(I5&lt;&gt;"not enrolled", K5="not enrolled")), ROUND(((E23-(E23*0.04228))/1),0), 0))</f>
        <v>0</v>
      </c>
      <c r="J23" s="16"/>
      <c r="K23" s="17">
        <f>IF((AND(I5&lt;&gt;"not enrolled", K5&lt;&gt;"not enrolled")), ROUND(((E23-(E23*0.04228))/2),0), IF((AND(K5&lt;&gt;"not enrolled", I5="not enrolled")), ROUND(((E23-(E23*0.04228))/1),0), 0))</f>
        <v>0</v>
      </c>
      <c r="L23" s="16"/>
    </row>
    <row r="24" spans="2:12" ht="21.75" customHeight="1" x14ac:dyDescent="0.25">
      <c r="B24" t="s">
        <v>41</v>
      </c>
      <c r="G24" s="23"/>
      <c r="I24" s="6">
        <f>G24/2</f>
        <v>0</v>
      </c>
      <c r="K24" s="6">
        <f>G24/2</f>
        <v>0</v>
      </c>
    </row>
    <row r="25" spans="2:12" ht="21.75" customHeight="1" x14ac:dyDescent="0.25">
      <c r="B25" s="27" t="s">
        <v>42</v>
      </c>
      <c r="C25" s="27"/>
      <c r="D25" s="27"/>
      <c r="E25" s="27"/>
      <c r="F25" s="27"/>
      <c r="G25" s="28"/>
      <c r="H25" s="27"/>
      <c r="I25" s="29"/>
      <c r="J25" s="27"/>
      <c r="K25" s="29"/>
      <c r="L25" s="27"/>
    </row>
    <row r="26" spans="2:12" ht="21.75" customHeight="1" x14ac:dyDescent="0.25">
      <c r="C26" s="13" t="s">
        <v>13</v>
      </c>
      <c r="G26" s="6">
        <f>SUM(G20:G25)</f>
        <v>0</v>
      </c>
      <c r="I26" s="6">
        <f>SUM(I20:I25)</f>
        <v>0</v>
      </c>
      <c r="K26" s="6">
        <f>SUM(K20:K25)</f>
        <v>0</v>
      </c>
    </row>
    <row r="27" spans="2:12" ht="15.75" thickBot="1" x14ac:dyDescent="0.3"/>
    <row r="28" spans="2:12" ht="21.75" customHeight="1" thickTop="1" thickBot="1" x14ac:dyDescent="0.35">
      <c r="B28" s="20" t="s">
        <v>15</v>
      </c>
      <c r="C28" s="19"/>
      <c r="D28" s="19"/>
      <c r="E28" s="19"/>
      <c r="F28" s="19"/>
      <c r="G28" s="25" t="e">
        <f>I28+K28</f>
        <v>#N/A</v>
      </c>
      <c r="H28" s="26"/>
      <c r="I28" s="25" t="e">
        <f>I17-I26</f>
        <v>#N/A</v>
      </c>
      <c r="J28" s="26"/>
      <c r="K28" s="25" t="e">
        <f>K17-K26</f>
        <v>#N/A</v>
      </c>
      <c r="L28" s="19"/>
    </row>
    <row r="29" spans="2:12" ht="15.75" thickTop="1" x14ac:dyDescent="0.25"/>
    <row r="30" spans="2:12" ht="24.75" customHeight="1" x14ac:dyDescent="0.25"/>
    <row r="31" spans="2:12" x14ac:dyDescent="0.25">
      <c r="B31" s="13" t="s">
        <v>16</v>
      </c>
    </row>
    <row r="32" spans="2:12" ht="34.5" customHeight="1" x14ac:dyDescent="0.25">
      <c r="B32" s="38" t="s">
        <v>49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</row>
    <row r="33" spans="2:12" ht="21.75" customHeight="1" x14ac:dyDescent="0.25">
      <c r="B33" s="39" t="s">
        <v>19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</row>
    <row r="34" spans="2:12" ht="21.75" customHeight="1" x14ac:dyDescent="0.25">
      <c r="B34" t="s">
        <v>43</v>
      </c>
    </row>
    <row r="35" spans="2:12" ht="21.75" customHeight="1" x14ac:dyDescent="0.25">
      <c r="B35" t="s">
        <v>44</v>
      </c>
    </row>
    <row r="36" spans="2:12" ht="21.75" customHeight="1" x14ac:dyDescent="0.25">
      <c r="B36" t="s">
        <v>45</v>
      </c>
    </row>
    <row r="37" spans="2:12" ht="21.75" customHeight="1" x14ac:dyDescent="0.25"/>
    <row r="41" spans="2:12" x14ac:dyDescent="0.25">
      <c r="B41" s="33" t="s">
        <v>20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</row>
  </sheetData>
  <sheetProtection algorithmName="SHA-512" hashValue="7T4PDsUo9Go1X/NK16W2JTHK4r8PNY5JBjcOh4IV9M6HsQ/B9XbWUovwCSxt6W9xMVYsDELeTHMNm0BKz7UcbQ==" saltValue="h/KODHeYh/UYb29YAfTpVg==" spinCount="100000" sheet="1" selectLockedCells="1"/>
  <mergeCells count="8">
    <mergeCell ref="B41:L41"/>
    <mergeCell ref="B3:L3"/>
    <mergeCell ref="G2:L2"/>
    <mergeCell ref="C9:D9"/>
    <mergeCell ref="B32:L32"/>
    <mergeCell ref="B33:L33"/>
    <mergeCell ref="B14:D14"/>
    <mergeCell ref="B15:D15"/>
  </mergeCells>
  <hyperlinks>
    <hyperlink ref="B14:D14" r:id="rId1" display="Will you enroll in DU's Health Insurance Plan?" xr:uid="{00000000-0004-0000-0000-000000000000}"/>
    <hyperlink ref="B15" r:id="rId2" xr:uid="{00000000-0004-0000-0000-000001000000}"/>
  </hyperlinks>
  <printOptions verticalCentered="1"/>
  <pageMargins left="0.5" right="0.5" top="0.5" bottom="0.5" header="0.3" footer="0.3"/>
  <pageSetup scale="81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Data!$A$1:$A$18</xm:f>
          </x14:formula1>
          <xm:sqref>I5 K5</xm:sqref>
        </x14:dataValidation>
        <x14:dataValidation type="list" allowBlank="1" showInputMessage="1" showErrorMessage="1" xr:uid="{00000000-0002-0000-0000-000001000000}">
          <x14:formula1>
            <xm:f>Data!$A$21:$A$22</xm:f>
          </x14:formula1>
          <xm:sqref>E14:E15</xm:sqref>
        </x14:dataValidation>
        <x14:dataValidation type="list" allowBlank="1" showInputMessage="1" showErrorMessage="1" xr:uid="{00000000-0002-0000-0000-000002000000}">
          <x14:formula1>
            <xm:f>Data!$A$24:$A$25</xm:f>
          </x14:formula1>
          <xm:sqref>E16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5"/>
  <sheetViews>
    <sheetView workbookViewId="0">
      <selection activeCell="C22" sqref="C22"/>
    </sheetView>
  </sheetViews>
  <sheetFormatPr defaultRowHeight="15" x14ac:dyDescent="0.25"/>
  <cols>
    <col min="1" max="1" width="19.140625" customWidth="1"/>
  </cols>
  <sheetData>
    <row r="1" spans="1:5" x14ac:dyDescent="0.25">
      <c r="A1" t="s">
        <v>21</v>
      </c>
      <c r="B1">
        <v>0</v>
      </c>
      <c r="C1">
        <v>0</v>
      </c>
      <c r="D1">
        <v>0</v>
      </c>
      <c r="E1">
        <v>0</v>
      </c>
    </row>
    <row r="2" spans="1:5" x14ac:dyDescent="0.25">
      <c r="A2" t="s">
        <v>22</v>
      </c>
      <c r="B2">
        <v>7548</v>
      </c>
      <c r="C2">
        <v>16</v>
      </c>
      <c r="D2">
        <v>27</v>
      </c>
      <c r="E2">
        <v>65</v>
      </c>
    </row>
    <row r="3" spans="1:5" x14ac:dyDescent="0.25">
      <c r="A3" t="s">
        <v>23</v>
      </c>
      <c r="B3">
        <v>9435</v>
      </c>
      <c r="C3">
        <v>20</v>
      </c>
      <c r="D3">
        <v>27</v>
      </c>
      <c r="E3">
        <v>65</v>
      </c>
    </row>
    <row r="4" spans="1:5" x14ac:dyDescent="0.25">
      <c r="A4" t="s">
        <v>24</v>
      </c>
      <c r="B4">
        <v>11322</v>
      </c>
      <c r="C4">
        <v>24</v>
      </c>
      <c r="D4">
        <v>27</v>
      </c>
      <c r="E4">
        <v>65</v>
      </c>
    </row>
    <row r="5" spans="1:5" x14ac:dyDescent="0.25">
      <c r="A5" t="s">
        <v>25</v>
      </c>
      <c r="B5">
        <v>13209</v>
      </c>
      <c r="C5">
        <v>28</v>
      </c>
      <c r="D5">
        <v>27</v>
      </c>
      <c r="E5">
        <v>65</v>
      </c>
    </row>
    <row r="6" spans="1:5" x14ac:dyDescent="0.25">
      <c r="A6" t="s">
        <v>26</v>
      </c>
      <c r="B6">
        <v>15096</v>
      </c>
      <c r="C6">
        <v>32</v>
      </c>
      <c r="D6">
        <v>27</v>
      </c>
      <c r="E6">
        <v>65</v>
      </c>
    </row>
    <row r="7" spans="1:5" x14ac:dyDescent="0.25">
      <c r="A7" t="s">
        <v>27</v>
      </c>
      <c r="B7">
        <v>16983</v>
      </c>
      <c r="C7">
        <v>36</v>
      </c>
      <c r="D7">
        <v>27</v>
      </c>
      <c r="E7">
        <v>65</v>
      </c>
    </row>
    <row r="8" spans="1:5" x14ac:dyDescent="0.25">
      <c r="A8" t="s">
        <v>28</v>
      </c>
      <c r="B8">
        <v>18870</v>
      </c>
      <c r="C8">
        <v>40</v>
      </c>
      <c r="D8">
        <v>27</v>
      </c>
      <c r="E8">
        <v>65</v>
      </c>
    </row>
    <row r="9" spans="1:5" x14ac:dyDescent="0.25">
      <c r="A9" t="s">
        <v>29</v>
      </c>
      <c r="B9">
        <v>20757</v>
      </c>
      <c r="C9">
        <v>44</v>
      </c>
      <c r="D9">
        <v>27</v>
      </c>
      <c r="E9">
        <v>65</v>
      </c>
    </row>
    <row r="10" spans="1:5" x14ac:dyDescent="0.25">
      <c r="A10" t="s">
        <v>30</v>
      </c>
      <c r="B10">
        <v>22644</v>
      </c>
      <c r="C10">
        <v>48</v>
      </c>
      <c r="D10">
        <v>41</v>
      </c>
      <c r="E10">
        <v>65</v>
      </c>
    </row>
    <row r="11" spans="1:5" x14ac:dyDescent="0.25">
      <c r="A11" t="s">
        <v>31</v>
      </c>
      <c r="B11">
        <v>24531</v>
      </c>
      <c r="C11">
        <v>52</v>
      </c>
      <c r="D11">
        <v>41</v>
      </c>
      <c r="E11">
        <v>65</v>
      </c>
    </row>
    <row r="12" spans="1:5" x14ac:dyDescent="0.25">
      <c r="A12" t="s">
        <v>32</v>
      </c>
      <c r="B12">
        <v>26418</v>
      </c>
      <c r="C12">
        <v>56</v>
      </c>
      <c r="D12">
        <v>41</v>
      </c>
      <c r="E12">
        <v>65</v>
      </c>
    </row>
    <row r="13" spans="1:5" x14ac:dyDescent="0.25">
      <c r="A13" t="s">
        <v>33</v>
      </c>
      <c r="B13">
        <v>28305</v>
      </c>
      <c r="C13">
        <v>60</v>
      </c>
      <c r="D13">
        <v>41</v>
      </c>
      <c r="E13">
        <v>65</v>
      </c>
    </row>
    <row r="14" spans="1:5" x14ac:dyDescent="0.25">
      <c r="A14" t="s">
        <v>34</v>
      </c>
      <c r="B14">
        <v>30192</v>
      </c>
      <c r="C14">
        <v>64</v>
      </c>
      <c r="D14">
        <v>41</v>
      </c>
      <c r="E14">
        <v>65</v>
      </c>
    </row>
    <row r="15" spans="1:5" x14ac:dyDescent="0.25">
      <c r="A15" t="s">
        <v>35</v>
      </c>
      <c r="B15">
        <v>32079</v>
      </c>
      <c r="C15">
        <v>68</v>
      </c>
      <c r="D15">
        <v>41</v>
      </c>
      <c r="E15">
        <v>65</v>
      </c>
    </row>
    <row r="16" spans="1:5" x14ac:dyDescent="0.25">
      <c r="A16" t="s">
        <v>36</v>
      </c>
      <c r="B16">
        <v>33966</v>
      </c>
      <c r="C16">
        <v>72</v>
      </c>
      <c r="D16">
        <v>41</v>
      </c>
      <c r="E16">
        <v>65</v>
      </c>
    </row>
    <row r="17" spans="1:5" x14ac:dyDescent="0.25">
      <c r="A17" t="s">
        <v>37</v>
      </c>
      <c r="B17">
        <v>35853</v>
      </c>
      <c r="C17">
        <v>76</v>
      </c>
      <c r="D17">
        <v>41</v>
      </c>
      <c r="E17">
        <v>65</v>
      </c>
    </row>
    <row r="18" spans="1:5" x14ac:dyDescent="0.25">
      <c r="A18" t="s">
        <v>38</v>
      </c>
      <c r="B18">
        <v>37740</v>
      </c>
      <c r="C18">
        <v>80</v>
      </c>
      <c r="D18">
        <v>41</v>
      </c>
      <c r="E18">
        <v>65</v>
      </c>
    </row>
    <row r="21" spans="1:5" x14ac:dyDescent="0.25">
      <c r="A21" t="s">
        <v>7</v>
      </c>
      <c r="B21">
        <v>1810</v>
      </c>
      <c r="C21">
        <v>338</v>
      </c>
    </row>
    <row r="22" spans="1:5" x14ac:dyDescent="0.25">
      <c r="A22" t="s">
        <v>8</v>
      </c>
      <c r="B22">
        <v>0</v>
      </c>
      <c r="C22">
        <v>0</v>
      </c>
    </row>
    <row r="24" spans="1:5" x14ac:dyDescent="0.25">
      <c r="A24" t="s">
        <v>7</v>
      </c>
      <c r="B24">
        <v>90</v>
      </c>
    </row>
    <row r="25" spans="1:5" x14ac:dyDescent="0.25">
      <c r="A25" t="s">
        <v>8</v>
      </c>
      <c r="B25">
        <v>0</v>
      </c>
    </row>
  </sheetData>
  <sheetProtection algorithmName="SHA-512" hashValue="ZeLDDbLnOyqJPEzM5hECZTjEUhfl4xNLsITSB4Zvt+roHI81Bc0IzcUIEDbS4OVHLtn7uBK9H4LLPzObmIxSgQ==" saltValue="cqqp3OFjhP8RUcha7ogeIw==" spinCount="100000" sheet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Law Students</vt:lpstr>
      <vt:lpstr>Data</vt:lpstr>
      <vt:lpstr>Credits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Westendorf</dc:creator>
  <cp:lastModifiedBy>Lisa Westendorf</cp:lastModifiedBy>
  <cp:lastPrinted>2018-06-07T16:45:38Z</cp:lastPrinted>
  <dcterms:created xsi:type="dcterms:W3CDTF">2018-06-06T22:54:45Z</dcterms:created>
  <dcterms:modified xsi:type="dcterms:W3CDTF">2022-02-10T22:42:46Z</dcterms:modified>
</cp:coreProperties>
</file>