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fileSharing readOnlyRecommended="1"/>
  <workbookPr/>
  <mc:AlternateContent xmlns:mc="http://schemas.openxmlformats.org/markup-compatibility/2006">
    <mc:Choice Requires="x15">
      <x15ac:absPath xmlns:x15ac="http://schemas.microsoft.com/office/spreadsheetml/2010/11/ac" url="R:\Financial Aid\Communication\2223\Aid Offer Materials\Grad &amp; Law\Billing Worksheets\"/>
    </mc:Choice>
  </mc:AlternateContent>
  <xr:revisionPtr revIDLastSave="0" documentId="13_ncr:1_{CC11E5BE-B973-4815-8F3A-48947A74DF9F}" xr6:coauthVersionLast="47" xr6:coauthVersionMax="47" xr10:uidLastSave="{00000000-0000-0000-0000-000000000000}"/>
  <workbookProtection workbookAlgorithmName="SHA-512" workbookHashValue="tAEx4z2aRDymAD+fn7onYC6iOHt4lRlCFvv7lcqWnnXGy3Kvy49xYvMeh7/Vv8Aeej4cqn8D/8f+Su551O+SNQ==" workbookSaltValue="jQ5j8scniiheGO72ZKBobw==" workbookSpinCount="100000" lockStructure="1"/>
  <bookViews>
    <workbookView xWindow="34170" yWindow="2085" windowWidth="19050" windowHeight="12975" tabRatio="721" xr2:uid="{00000000-000D-0000-FFFF-FFFF00000000}"/>
  </bookViews>
  <sheets>
    <sheet name="Worksheets Home" sheetId="4" r:id="rId1"/>
    <sheet name="Master's or Cert" sheetId="1" r:id="rId2"/>
    <sheet name="Doctoral" sheetId="23" r:id="rId3"/>
    <sheet name="Data" sheetId="2" state="hidden" r:id="rId4"/>
  </sheets>
  <definedNames>
    <definedName name="Credits">Data!$A$5:$A$21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 i="23" l="1"/>
  <c r="L17" i="23"/>
  <c r="J17" i="23"/>
  <c r="N18" i="1"/>
  <c r="L18" i="1"/>
  <c r="J18" i="1"/>
  <c r="N24" i="23"/>
  <c r="L24" i="23"/>
  <c r="J24" i="23"/>
  <c r="N23" i="23"/>
  <c r="L23" i="23"/>
  <c r="J23" i="23"/>
  <c r="N25" i="1"/>
  <c r="L25" i="1"/>
  <c r="J25" i="1"/>
  <c r="N24" i="1"/>
  <c r="L24" i="1"/>
  <c r="J24" i="1"/>
  <c r="C32" i="23" l="1"/>
  <c r="N14" i="23"/>
  <c r="L14" i="23"/>
  <c r="J14" i="23"/>
  <c r="N12" i="23"/>
  <c r="L12" i="23"/>
  <c r="J12" i="23"/>
  <c r="C33" i="1"/>
  <c r="L15" i="1" l="1"/>
  <c r="N15" i="1"/>
  <c r="J15" i="1"/>
  <c r="N13" i="1"/>
  <c r="L13" i="1"/>
  <c r="J13" i="1"/>
  <c r="N15" i="23" l="1"/>
  <c r="L15" i="23"/>
  <c r="J15" i="23"/>
  <c r="N16" i="1" l="1"/>
  <c r="L16" i="1"/>
  <c r="J16" i="1"/>
  <c r="H27" i="1" l="1"/>
  <c r="N26" i="1"/>
  <c r="L26" i="1"/>
  <c r="J26" i="1"/>
  <c r="N23" i="1"/>
  <c r="L23" i="1"/>
  <c r="J23" i="1"/>
  <c r="N22" i="1"/>
  <c r="L22" i="1"/>
  <c r="J22" i="1"/>
  <c r="N17" i="1"/>
  <c r="J17" i="1"/>
  <c r="H15" i="1"/>
  <c r="H25" i="1" l="1"/>
  <c r="N28" i="1"/>
  <c r="H24" i="1"/>
  <c r="J28" i="1"/>
  <c r="L28" i="1"/>
  <c r="J19" i="1"/>
  <c r="L19" i="1"/>
  <c r="H17" i="1"/>
  <c r="H18" i="1"/>
  <c r="H16" i="1"/>
  <c r="N19" i="1"/>
  <c r="H13" i="1"/>
  <c r="H28" i="1" l="1"/>
  <c r="N30" i="1"/>
  <c r="L30" i="1"/>
  <c r="J30" i="1"/>
  <c r="H19" i="1"/>
  <c r="H30" i="1" l="1"/>
  <c r="H24" i="23"/>
  <c r="H26" i="23" l="1"/>
  <c r="N25" i="23"/>
  <c r="L25" i="23"/>
  <c r="J25" i="23"/>
  <c r="N22" i="23"/>
  <c r="L22" i="23"/>
  <c r="J22" i="23"/>
  <c r="N21" i="23"/>
  <c r="L21" i="23"/>
  <c r="J21" i="23"/>
  <c r="N16" i="23"/>
  <c r="J16" i="23"/>
  <c r="N18" i="23" l="1"/>
  <c r="H16" i="23"/>
  <c r="L18" i="23"/>
  <c r="J18" i="23"/>
  <c r="H15" i="23"/>
  <c r="H14" i="23"/>
  <c r="H17" i="23"/>
  <c r="H12" i="23"/>
  <c r="H18" i="23" l="1"/>
  <c r="J27" i="23"/>
  <c r="J29" i="23" s="1"/>
  <c r="L27" i="23" l="1"/>
  <c r="L29" i="23" s="1"/>
  <c r="N27" i="23"/>
  <c r="N29" i="23" s="1"/>
  <c r="H23" i="23" l="1"/>
  <c r="H27" i="23" s="1"/>
  <c r="H29" i="23" s="1"/>
</calcChain>
</file>

<file path=xl/sharedStrings.xml><?xml version="1.0" encoding="utf-8"?>
<sst xmlns="http://schemas.openxmlformats.org/spreadsheetml/2006/main" count="150" uniqueCount="70">
  <si>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</si>
  <si>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</si>
  <si>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</si>
  <si>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</si>
  <si>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</si>
  <si>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</si>
  <si>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</si>
  <si>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</si>
  <si>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</si>
  <si>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</si>
  <si>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</si>
  <si>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</si>
  <si>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</si>
  <si>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</si>
  <si>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</si>
  <si>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</si>
  <si>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</si>
  <si>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</si>
  <si>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</si>
  <si>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Flat-Rate</t>
  </si>
  <si>
    <t>No Flat-Rate</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</si>
  <si>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</si>
  <si>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</si>
  <si>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</si>
  <si>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</si>
  <si>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</si>
  <si>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</si>
  <si>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</si>
  <si>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</si>
  <si>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</si>
  <si>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</si>
  <si>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</si>
  <si>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</si>
  <si>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</si>
  <si>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</si>
  <si>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</si>
  <si>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</si>
  <si>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</si>
  <si>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</si>
  <si>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</si>
  <si>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</si>
  <si>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</si>
  <si>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21 credits</t>
  </si>
  <si>
    <t>22 credits</t>
  </si>
  <si>
    <t xml:space="preserve">Will you use DU's Health &amp; Counseling Services? </t>
  </si>
  <si>
    <t>Will you enroll in DU's Health Insurance Plan?</t>
  </si>
  <si>
    <t>When will/did you start this program?</t>
  </si>
  <si>
    <t>2020 Fall Quarter or Later</t>
  </si>
  <si>
    <t>Prior to 2020 Fall Quarter</t>
  </si>
  <si>
    <t>Technology fees are $4 per credit. If you will be enrolled in less than 4 credits, you will not be eligible for federal student loans.</t>
  </si>
  <si>
    <t>Choose Your Program:</t>
  </si>
  <si>
    <t>Doctoral Programs</t>
  </si>
  <si>
    <t>New Master's</t>
  </si>
  <si>
    <r>
      <rPr>
        <b/>
        <i/>
        <sz val="11"/>
        <color rgb="FF000000"/>
        <rFont val="Calibri"/>
        <family val="2"/>
        <scheme val="minor"/>
      </rPr>
      <t xml:space="preserve">Note: </t>
    </r>
    <r>
      <rPr>
        <i/>
        <sz val="11"/>
        <color rgb="FF000000"/>
        <rFont val="Calibri"/>
        <family val="2"/>
        <scheme val="minor"/>
      </rPr>
      <t xml:space="preserve">If you are in a doctoral program, please use the worksheet on the next tab. </t>
    </r>
  </si>
  <si>
    <t>Master's or Certificate Programs</t>
  </si>
  <si>
    <t>This worksheet automatically deducts the 1.057% origination fee from the Direct Unsubsidized loan amount.</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</si>
  <si>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</si>
  <si>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r>
      <t xml:space="preserve">2022-23 Estimated Billing Worksheets
</t>
    </r>
    <r>
      <rPr>
        <b/>
        <i/>
        <sz val="16"/>
        <color theme="1"/>
        <rFont val="Calibri"/>
        <family val="2"/>
        <scheme val="minor"/>
      </rPr>
      <t>Josef Korbel School of International Studies</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</si>
  <si>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2022-2023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</si>
  <si>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Tuition for the 2022-2023 academic year is $1,535 per credit.</t>
  </si>
  <si>
    <t>Tuition for the 2022-2023 academic year is $1,535 per credit. If enrolled in 12-18 credits, tuition will be charged a flat rate of $18,420.</t>
  </si>
  <si>
    <t>Tuition for the 2022-2023 academic year is $1,331 per credit.</t>
  </si>
  <si>
    <r>
      <t xml:space="preserve">2022-23 Estimated Billing Worksheet
</t>
    </r>
    <r>
      <rPr>
        <b/>
        <i/>
        <sz val="16"/>
        <color theme="1"/>
        <rFont val="Calibri"/>
        <family val="2"/>
        <scheme val="minor"/>
      </rPr>
      <t>Master's or Certificate Programs</t>
    </r>
  </si>
  <si>
    <t>FALL 2022:</t>
  </si>
  <si>
    <t>WINTER 2023:</t>
  </si>
  <si>
    <t>SPRING 2023:</t>
  </si>
  <si>
    <t>FALL 2022</t>
  </si>
  <si>
    <t>WINTER 2023</t>
  </si>
  <si>
    <t>SPRING 2023</t>
  </si>
  <si>
    <r>
      <t xml:space="preserve">2022-23 Estimated Billing Worksheet
</t>
    </r>
    <r>
      <rPr>
        <b/>
        <i/>
        <sz val="16"/>
        <color theme="1"/>
        <rFont val="Calibri"/>
        <family val="2"/>
        <scheme val="minor"/>
      </rPr>
      <t>Doctoral Programs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</si>
</sst>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
      <b/>
      <i/>
      <sz val="11"/>
      <color rgb="FF00000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s>
  <borders count="13">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right style="dashed">
        <color indexed="64"/>
      </right>
      <top/>
      <bottom style="thin">
        <color indexed="64"/>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dotted">
        <color indexed="64"/>
      </left>
      <right style="dotted">
        <color indexed="64"/>
      </right>
      <top style="dotted">
        <color indexed="64"/>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72">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Border="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NumberFormat="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Fill="1" applyBorder="1" applyAlignment="1" applyProtection="1">
      <alignment horizontal="center" wrapText="1"/>
      <protection locked="0"/>
    </xf>
    <xf numFmtId="44" fontId="10" fillId="0" borderId="7" xfId="1" applyFont="1" applyBorder="1"/>
    <xf numFmtId="0" fontId="10" fillId="0" borderId="7" xfId="0" applyFont="1" applyBorder="1"/>
    <xf numFmtId="0" fontId="0" fillId="0" borderId="0" xfId="0" applyFill="1"/>
    <xf numFmtId="0" fontId="0" fillId="3" borderId="3" xfId="0" applyFill="1" applyBorder="1"/>
    <xf numFmtId="44" fontId="0" fillId="3" borderId="3" xfId="1" applyFont="1" applyFill="1" applyBorder="1"/>
    <xf numFmtId="0" fontId="4" fillId="0" borderId="0" xfId="0" applyFont="1" applyBorder="1" applyAlignment="1">
      <alignment horizontal="left" wrapText="1" indent="1"/>
    </xf>
    <xf numFmtId="0" fontId="0" fillId="3" borderId="0" xfId="0" applyFill="1" applyBorder="1"/>
    <xf numFmtId="44" fontId="0" fillId="3" borderId="0" xfId="1" applyFont="1" applyFill="1" applyBorder="1"/>
    <xf numFmtId="0" fontId="0" fillId="2" borderId="4" xfId="0" applyFill="1" applyBorder="1" applyProtection="1">
      <protection locked="0"/>
    </xf>
    <xf numFmtId="0" fontId="0" fillId="0" borderId="3" xfId="0" applyFill="1" applyBorder="1"/>
    <xf numFmtId="44" fontId="0" fillId="0" borderId="3" xfId="1" applyFont="1" applyFill="1" applyBorder="1"/>
    <xf numFmtId="44" fontId="0" fillId="3" borderId="3" xfId="1" applyFont="1" applyFill="1" applyBorder="1" applyProtection="1">
      <protection locked="0"/>
    </xf>
    <xf numFmtId="0" fontId="0" fillId="0" borderId="0" xfId="0" applyFont="1"/>
    <xf numFmtId="0" fontId="0" fillId="0" borderId="0" xfId="0" applyAlignment="1">
      <alignment horizontal="left" indent="2"/>
    </xf>
    <xf numFmtId="0" fontId="0" fillId="0" borderId="0" xfId="0" applyAlignment="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0" fillId="0" borderId="0" xfId="0" applyProtection="1"/>
    <xf numFmtId="0" fontId="0" fillId="0" borderId="0" xfId="0" applyAlignment="1">
      <alignment horizontal="left"/>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2" borderId="5" xfId="0" applyFill="1" applyBorder="1" applyProtection="1">
      <protection locked="0"/>
    </xf>
    <xf numFmtId="0" fontId="11" fillId="0" borderId="0" xfId="0" applyFont="1" applyBorder="1" applyAlignment="1">
      <alignment horizontal="left" vertical="center" wrapText="1" indent="1"/>
    </xf>
    <xf numFmtId="0" fontId="0" fillId="0" borderId="0" xfId="0" applyAlignment="1">
      <alignment horizontal="left"/>
    </xf>
    <xf numFmtId="0" fontId="0" fillId="0" borderId="0" xfId="0" applyAlignment="1">
      <alignment wrapTex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0" fontId="15" fillId="0" borderId="0" xfId="0" applyFont="1" applyBorder="1" applyAlignment="1">
      <alignment horizontal="left" vertical="top" indent="1"/>
    </xf>
    <xf numFmtId="44" fontId="0" fillId="2" borderId="12" xfId="1" applyFont="1" applyFill="1" applyBorder="1" applyProtection="1">
      <protection locked="0"/>
    </xf>
    <xf numFmtId="0" fontId="13" fillId="0" borderId="0" xfId="2" applyAlignment="1" applyProtection="1">
      <alignment horizontal="left" indent="5"/>
    </xf>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Border="1" applyAlignment="1">
      <alignment horizontal="left" vertical="center" wrapText="1"/>
    </xf>
    <xf numFmtId="0" fontId="3" fillId="0" borderId="0" xfId="0" applyFont="1" applyAlignment="1">
      <alignment horizontal="right" vertical="top" wrapText="1"/>
    </xf>
    <xf numFmtId="0" fontId="3" fillId="0" borderId="0" xfId="0" applyFont="1" applyAlignment="1">
      <alignment horizontal="right" vertical="top"/>
    </xf>
    <xf numFmtId="0" fontId="0" fillId="2" borderId="10"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13" fillId="0" borderId="9"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11" fillId="0" borderId="0" xfId="0" applyFont="1" applyBorder="1" applyAlignment="1">
      <alignment horizontal="left" vertical="center" wrapText="1" inden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1209675</xdr:colOff>
      <xdr:row>1</xdr:row>
      <xdr:rowOff>489762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209675" cy="489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457200</xdr:colOff>
      <xdr:row>1</xdr:row>
      <xdr:rowOff>489762</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7300" cy="489762"/>
        </a:xfrm>
        <a:prstGeom prst="rect">
          <a:avLst/>
        </a:prstGeom>
      </xdr:spPr>
    </xdr:pic>
    <xdr:clientData/>
  </xdr:twoCellAnchor>
  <xdr:twoCellAnchor editAs="oneCell">
    <xdr:from>
      <xdr:col>1</xdr:col>
      <xdr:colOff>0</xdr:colOff>
      <xdr:row>1</xdr:row>
      <xdr:rowOff>0</xdr:rowOff>
    </xdr:from>
    <xdr:to>
      <xdr:col>3</xdr:col>
      <xdr:colOff>457200</xdr:colOff>
      <xdr:row>1</xdr:row>
      <xdr:rowOff>489762</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209675" cy="489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457200</xdr:colOff>
      <xdr:row>1</xdr:row>
      <xdr:rowOff>489762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209675" cy="489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showGridLines="0" showRowColHeaders="0" tabSelected="1" showRuler="0" zoomScaleNormal="100" workbookViewId="0"/>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40"/>
    </row>
    <row r="2" spans="1:4" ht="47.25" customHeight="1" x14ac:dyDescent="0.35">
      <c r="B2" s="56" t="s">
        <v>57</v>
      </c>
      <c r="C2" s="57"/>
      <c r="D2" s="57"/>
    </row>
    <row r="3" spans="1:4" ht="8.25" customHeight="1" x14ac:dyDescent="0.25">
      <c r="B3" s="19"/>
      <c r="C3" s="21"/>
      <c r="D3" s="21"/>
    </row>
    <row r="4" spans="1:4" ht="66.75" customHeight="1" x14ac:dyDescent="0.25">
      <c r="B4" s="58" t="s">
        <v>58</v>
      </c>
      <c r="C4" s="58"/>
      <c r="D4" s="58"/>
    </row>
    <row r="5" spans="1:4" ht="21.75" customHeight="1" x14ac:dyDescent="0.25">
      <c r="C5"/>
    </row>
    <row r="6" spans="1:4" ht="27" customHeight="1" x14ac:dyDescent="0.25">
      <c r="B6" s="38" t="s">
        <v>50</v>
      </c>
      <c r="C6"/>
    </row>
    <row r="7" spans="1:4" x14ac:dyDescent="0.25">
      <c r="B7" s="39" t="s">
        <v>54</v>
      </c>
      <c r="C7" s="37"/>
      <c r="D7" s="37"/>
    </row>
    <row r="8" spans="1:4" x14ac:dyDescent="0.25">
      <c r="B8" s="39" t="s">
        <v>51</v>
      </c>
    </row>
    <row r="9" spans="1:4" x14ac:dyDescent="0.25">
      <c r="B9" s="54"/>
    </row>
    <row r="10" spans="1:4" x14ac:dyDescent="0.25">
      <c r="B10" s="54"/>
    </row>
    <row r="11" spans="1:4" x14ac:dyDescent="0.25">
      <c r="B11" s="54"/>
    </row>
    <row r="12" spans="1:4" x14ac:dyDescent="0.25">
      <c r="B12" s="41"/>
    </row>
    <row r="13" spans="1:4" x14ac:dyDescent="0.25">
      <c r="B13" s="41"/>
    </row>
    <row r="14" spans="1:4" x14ac:dyDescent="0.25">
      <c r="B14" s="41"/>
    </row>
    <row r="15" spans="1:4" x14ac:dyDescent="0.25">
      <c r="B15" s="55" t="s">
        <v>13</v>
      </c>
      <c r="C15" s="55"/>
      <c r="D15" s="55"/>
    </row>
  </sheetData>
  <sheetProtection algorithmName="SHA-512" hashValue="sGYzPzyqrwcAuSYurDKtY+EIi9ebCfzS4rO15R/Z6j4PAHEfvCr9kFaWffA7F+2XGG3PxYvAJDRymeGjCQfaLQ==" saltValue="fdqQd18vv29gS3AZtu9W/w==" spinCount="100000" sheet="1" scenarios="1" selectLockedCells="1"/>
  <mergeCells count="3">
    <mergeCell ref="B15:D15"/>
    <mergeCell ref="B2:D2"/>
    <mergeCell ref="B4:D4"/>
  </mergeCells>
  <hyperlinks>
    <hyperlink ref="B7" location="'Master''s or Cert'!A1" display="Master's and Certificate Programs" xr:uid="{00000000-0004-0000-0000-000000000000}"/>
    <hyperlink ref="B8" location="Doctoral!A1" display="Doctoral Programs" xr:uid="{00000000-0004-0000-0000-000001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9"/>
  <sheetViews>
    <sheetView showGridLines="0" showRowColHeaders="0" showRuler="0" zoomScaleNormal="100" workbookViewId="0">
      <selection activeCell="G6" sqref="G6:H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59" t="s">
        <v>62</v>
      </c>
      <c r="I2" s="60"/>
      <c r="J2" s="60"/>
      <c r="K2" s="60"/>
      <c r="L2" s="60"/>
      <c r="M2" s="60"/>
      <c r="N2" s="60"/>
      <c r="O2" s="60"/>
    </row>
    <row r="3" spans="2:15" ht="8.25" customHeight="1" x14ac:dyDescent="0.25">
      <c r="B3" s="19"/>
      <c r="C3" s="19"/>
      <c r="D3" s="19"/>
      <c r="E3" s="19"/>
      <c r="F3" s="19"/>
      <c r="G3" s="19"/>
      <c r="H3" s="20"/>
      <c r="I3" s="21"/>
      <c r="J3" s="21"/>
      <c r="K3" s="21"/>
      <c r="L3" s="21"/>
      <c r="M3" s="21"/>
      <c r="N3" s="21"/>
      <c r="O3" s="21"/>
    </row>
    <row r="4" spans="2:15" ht="27.75" customHeight="1" x14ac:dyDescent="0.25">
      <c r="B4" s="46"/>
      <c r="C4" s="52" t="s">
        <v>53</v>
      </c>
      <c r="D4" s="46"/>
      <c r="E4" s="46"/>
      <c r="F4" s="46"/>
      <c r="G4" s="46"/>
      <c r="H4" s="46"/>
      <c r="I4" s="46"/>
      <c r="J4" s="46"/>
      <c r="K4" s="46"/>
      <c r="L4" s="46"/>
      <c r="M4" s="46"/>
      <c r="N4" s="46"/>
      <c r="O4" s="46"/>
    </row>
    <row r="5" spans="2:15" ht="13.5" customHeight="1" x14ac:dyDescent="0.25">
      <c r="B5" s="46"/>
      <c r="C5" s="52"/>
      <c r="D5" s="46"/>
      <c r="E5" s="46"/>
      <c r="F5" s="46"/>
      <c r="G5" s="46"/>
      <c r="H5" s="46"/>
      <c r="I5" s="46"/>
      <c r="J5" s="46"/>
      <c r="K5" s="46"/>
      <c r="L5" s="46"/>
      <c r="M5" s="46"/>
      <c r="N5" s="46"/>
      <c r="O5" s="46"/>
    </row>
    <row r="6" spans="2:15" ht="19.5" customHeight="1" x14ac:dyDescent="0.3">
      <c r="D6" s="6" t="s">
        <v>46</v>
      </c>
      <c r="G6" s="61"/>
      <c r="H6" s="62"/>
      <c r="J6" s="44"/>
      <c r="L6" s="44"/>
      <c r="N6" s="44"/>
    </row>
    <row r="7" spans="2:15" ht="19.5" customHeight="1" x14ac:dyDescent="0.25">
      <c r="J7" s="44"/>
      <c r="L7" s="44"/>
      <c r="N7" s="44"/>
    </row>
    <row r="8" spans="2:15" ht="19.5" customHeight="1" x14ac:dyDescent="0.25">
      <c r="J8" s="44" t="s">
        <v>63</v>
      </c>
      <c r="L8" s="44" t="s">
        <v>64</v>
      </c>
      <c r="N8" s="44" t="s">
        <v>65</v>
      </c>
    </row>
    <row r="9" spans="2:15" ht="18" customHeight="1" x14ac:dyDescent="0.3">
      <c r="D9" s="6" t="s">
        <v>14</v>
      </c>
      <c r="E9" s="28"/>
      <c r="F9" s="28"/>
      <c r="G9" s="28"/>
      <c r="H9" s="28"/>
      <c r="I9" s="28"/>
      <c r="J9" s="43"/>
      <c r="L9" s="43"/>
      <c r="M9" s="22"/>
      <c r="N9" s="43"/>
      <c r="O9" s="28"/>
    </row>
    <row r="10" spans="2:15" ht="6" customHeight="1" x14ac:dyDescent="0.25"/>
    <row r="11" spans="2:15" ht="15.75" thickBot="1" x14ac:dyDescent="0.3">
      <c r="B11" s="1" t="s">
        <v>7</v>
      </c>
      <c r="C11" s="1"/>
      <c r="D11" s="2"/>
      <c r="E11" s="2"/>
      <c r="F11" s="2"/>
      <c r="G11" s="2"/>
      <c r="H11" s="4" t="s">
        <v>3</v>
      </c>
      <c r="I11" s="3"/>
      <c r="J11" s="4" t="s">
        <v>66</v>
      </c>
      <c r="K11" s="3"/>
      <c r="L11" s="4" t="s">
        <v>67</v>
      </c>
      <c r="M11" s="4"/>
      <c r="N11" s="4" t="s">
        <v>68</v>
      </c>
      <c r="O11" s="2"/>
    </row>
    <row r="12" spans="2:15" ht="9" customHeight="1" x14ac:dyDescent="0.25"/>
    <row r="13" spans="2:15" ht="21.75" customHeight="1" x14ac:dyDescent="0.25">
      <c r="B13" s="9" t="s">
        <v>1</v>
      </c>
      <c r="C13" s="9"/>
      <c r="D13" s="63"/>
      <c r="E13" s="63"/>
      <c r="F13" s="10"/>
      <c r="G13" s="10"/>
      <c r="H13" s="11" t="e">
        <f>J13+L13+N13</f>
        <v>#N/A</v>
      </c>
      <c r="I13" s="10"/>
      <c r="J13" s="11" t="e">
        <f>IF(G6="2020 Fall Quarter or Later",(VLOOKUP(J9,Data!I2:J21,2,FALSE)),(VLOOKUP(J9,Data!A2:B21,2,FALSE)))</f>
        <v>#N/A</v>
      </c>
      <c r="K13" s="10"/>
      <c r="L13" s="11" t="e">
        <f>IF(G6="2020 Fall Quarter or Later",(VLOOKUP(L9,Data!I2:J21,2,FALSE)),(VLOOKUP(L9,Data!A2:B21,2,FALSE)))</f>
        <v>#N/A</v>
      </c>
      <c r="M13" s="11"/>
      <c r="N13" s="11" t="e">
        <f>IF(G6="2020 Fall Quarter or Later",(VLOOKUP(N9,Data!I2:J21,2,FALSE)),(VLOOKUP(N9,Data!A2:B21,2,FALSE)))</f>
        <v>#N/A</v>
      </c>
      <c r="O13" s="10"/>
    </row>
    <row r="14" spans="2:15" ht="21.75" customHeight="1" x14ac:dyDescent="0.25">
      <c r="B14" s="47" t="s">
        <v>0</v>
      </c>
      <c r="C14" s="47"/>
    </row>
    <row r="15" spans="2:15" ht="21.75" customHeight="1" x14ac:dyDescent="0.25">
      <c r="B15" s="12" t="s">
        <v>2</v>
      </c>
      <c r="C15" s="12"/>
      <c r="D15" s="10"/>
      <c r="E15" s="10"/>
      <c r="F15" s="10"/>
      <c r="G15" s="10"/>
      <c r="H15" s="11" t="e">
        <f>J15+L15+N15</f>
        <v>#N/A</v>
      </c>
      <c r="I15" s="10"/>
      <c r="J15" s="11" t="e">
        <f>IF(G6="2020 Fall Quarter or Later",(VLOOKUP(J9,Data!I2:K21,3,FALSE)),(VLOOKUP(J9,Data!A2:C21,3,FALSE)))</f>
        <v>#N/A</v>
      </c>
      <c r="K15" s="10"/>
      <c r="L15" s="11" t="e">
        <f>IF(G6="2020 Fall Quarter or Later",(VLOOKUP(L9,Data!I2:K21,3,FALSE)),(VLOOKUP(L9,Data!A2:C21,3,FALSE)))</f>
        <v>#N/A</v>
      </c>
      <c r="M15" s="11"/>
      <c r="N15" s="11" t="e">
        <f>IF(G6="2020 Fall Quarter or Later",(VLOOKUP(N9,Data!I2:K21,3,FALSE)),(VLOOKUP(N9,Data!A2:C21,3,FALSE)))</f>
        <v>#N/A</v>
      </c>
      <c r="O15" s="10"/>
    </row>
    <row r="16" spans="2:15" ht="21.75" customHeight="1" x14ac:dyDescent="0.25">
      <c r="B16" s="36" t="s">
        <v>16</v>
      </c>
      <c r="C16" s="36"/>
      <c r="H16" s="5" t="e">
        <f>J16+L16+N16</f>
        <v>#N/A</v>
      </c>
      <c r="J16" s="5" t="e">
        <f>IF(J9&lt;&gt;"not enrolled",(VLOOKUP(J9,Data!A2:D21,4,FALSE)),0)</f>
        <v>#N/A</v>
      </c>
      <c r="L16" s="5" t="e">
        <f>IF(L9&lt;&gt;"not enrolled",(VLOOKUP(L9,Data!A2:D21,4,FALSE)),0)</f>
        <v>#N/A</v>
      </c>
      <c r="N16" s="5" t="e">
        <f>IF(N9&lt;&gt;"not enrolled",(VLOOKUP(N9,Data!A2:D21,4,FALSE)),0)</f>
        <v>#N/A</v>
      </c>
    </row>
    <row r="17" spans="2:15" ht="21.75" customHeight="1" x14ac:dyDescent="0.25">
      <c r="B17" s="64" t="s">
        <v>45</v>
      </c>
      <c r="C17" s="64"/>
      <c r="D17" s="64"/>
      <c r="E17" s="65"/>
      <c r="F17" s="31"/>
      <c r="G17" s="29"/>
      <c r="H17" s="30">
        <f>J17+L17+N17</f>
        <v>0</v>
      </c>
      <c r="I17" s="29"/>
      <c r="J17" s="30">
        <f>IF(AND(F17="Yes", J9&lt;&gt;"not enrolled"), (VLOOKUP(F17, Data!A24:C25, 2, FALSE)), 0)</f>
        <v>0</v>
      </c>
      <c r="K17" s="29"/>
      <c r="L17" s="30">
        <v>0</v>
      </c>
      <c r="M17" s="30"/>
      <c r="N17" s="30">
        <f>IF(AND(F17="Yes", N9&lt;&gt;"not enrolled"), (VLOOKUP(F17, Data!A24:C25, 2, FALSE)), 0)</f>
        <v>0</v>
      </c>
      <c r="O17" s="29"/>
    </row>
    <row r="18" spans="2:15" s="25" customFormat="1" ht="21.75" customHeight="1" x14ac:dyDescent="0.25">
      <c r="B18" s="66" t="s">
        <v>44</v>
      </c>
      <c r="C18" s="66"/>
      <c r="D18" s="66"/>
      <c r="E18" s="67"/>
      <c r="F18" s="45"/>
      <c r="G18" s="32"/>
      <c r="H18" s="33">
        <f>J18+L18+N18</f>
        <v>0</v>
      </c>
      <c r="I18" s="32"/>
      <c r="J18" s="33">
        <f>IF(AND(F18="Yes", J9&lt;&gt;"not enrolled",J9&lt;&gt;"4 credits",J9&lt;&gt;"5 credits"), (VLOOKUP(F18, Data!A24:C25, 3, FALSE)), 0)</f>
        <v>0</v>
      </c>
      <c r="K18" s="32"/>
      <c r="L18" s="33">
        <f>IF(AND(F18="Yes", L9&lt;&gt;"not enrolled",L9&lt;&gt;"4 credits",L9&lt;&gt;"5 credits"), (VLOOKUP(F18, Data!A24:C25, 3, FALSE)), 0)</f>
        <v>0</v>
      </c>
      <c r="M18" s="33"/>
      <c r="N18" s="33">
        <f>IF(AND(F18="Yes", N9&lt;&gt;"not enrolled",N9&lt;&gt;"4 credits",N9&lt;&gt;"5 credits"), (VLOOKUP(F18, Data!A24:C25, 3, FALSE)), 0)</f>
        <v>0</v>
      </c>
      <c r="O18" s="32"/>
    </row>
    <row r="19" spans="2:15" ht="21.75" customHeight="1" x14ac:dyDescent="0.25">
      <c r="D19" s="7" t="s">
        <v>6</v>
      </c>
      <c r="H19" s="8" t="e">
        <f>SUM(H13, H15:H18)</f>
        <v>#N/A</v>
      </c>
      <c r="J19" s="8" t="e">
        <f>SUM(J13,J15:J18)</f>
        <v>#N/A</v>
      </c>
      <c r="L19" s="8" t="e">
        <f>SUM(L13,L15:L18)</f>
        <v>#N/A</v>
      </c>
      <c r="M19" s="8"/>
      <c r="N19" s="8" t="e">
        <f>SUM(N13,N15:N18)</f>
        <v>#N/A</v>
      </c>
    </row>
    <row r="20" spans="2:15" ht="24" customHeight="1" x14ac:dyDescent="0.25"/>
    <row r="21" spans="2:15" ht="15.75" thickBot="1" x14ac:dyDescent="0.3">
      <c r="B21" s="1" t="s">
        <v>10</v>
      </c>
      <c r="C21" s="1"/>
      <c r="D21" s="2"/>
      <c r="E21" s="2"/>
      <c r="F21" s="2"/>
      <c r="G21" s="2"/>
      <c r="H21" s="4" t="s">
        <v>3</v>
      </c>
      <c r="I21" s="3"/>
      <c r="J21" s="4" t="s">
        <v>66</v>
      </c>
      <c r="K21" s="3"/>
      <c r="L21" s="4" t="s">
        <v>67</v>
      </c>
      <c r="M21" s="4"/>
      <c r="N21" s="4" t="s">
        <v>68</v>
      </c>
      <c r="O21" s="2"/>
    </row>
    <row r="22" spans="2:15" ht="21.75" customHeight="1" x14ac:dyDescent="0.25">
      <c r="B22" t="s">
        <v>15</v>
      </c>
      <c r="H22" s="15"/>
      <c r="J22" s="5">
        <f>IF((AND(J9&lt;&gt;"not enrolled", L9&lt;&gt;"not enrolled", N9&lt;&gt;"not enrolled")), (H22/3), IF((AND(J9&lt;&gt;"not enrolled", L9&lt;&gt;"not enrolled", N9="not enrolled")), (H22/2), IF((AND(J9&lt;&gt;"not enrolled", L9="not enrolled", N9="not enrolled")), (H22/1), 0)))</f>
        <v>0</v>
      </c>
      <c r="L22" s="5">
        <f>IF((AND(J9&lt;&gt;"not enrolled", L9&lt;&gt;"not enrolled", N9&lt;&gt;"not enrolled")), (H22/3), IF((AND(J9&lt;&gt;"not enrolled", L9&lt;&gt;"not enrolled", N9="not enrolled")), (H22/2), IF((AND(J9="not enrolled", L9&lt;&gt;"not enrolled", N9&lt;&gt;"not enrolled")), (H22/2), 0)))</f>
        <v>0</v>
      </c>
      <c r="N22" s="5">
        <f>IF((AND(J9&lt;&gt;"not enrolled", L9&lt;&gt;"not enrolled", N9&lt;&gt;"not enrolled")), (H22/3), IF((AND(J9="not enrolled", L9&lt;&gt;"not enrolled", N9&lt;&gt;"not enrolled")), (H22/2), IF((AND(J9="not enrolled", L9="not enrolled", N9&lt;&gt;"not enrolled")), (H22), 0)))</f>
        <v>0</v>
      </c>
    </row>
    <row r="23" spans="2:15" ht="21.75" customHeight="1" x14ac:dyDescent="0.25">
      <c r="B23" s="10" t="s">
        <v>8</v>
      </c>
      <c r="C23" s="10"/>
      <c r="D23" s="10"/>
      <c r="E23" s="10"/>
      <c r="F23" s="10"/>
      <c r="G23" s="10"/>
      <c r="H23" s="16"/>
      <c r="I23" s="10"/>
      <c r="J23" s="11">
        <f>IF((AND(J9&lt;&gt;"not enrolled", L9&lt;&gt;"not enrolled", N9&lt;&gt;"not enrolled")), (H23/3), IF((AND(J9&lt;&gt;"not enrolled", L9&lt;&gt;"not enrolled", N9="not enrolled")), (H23/2), IF((AND(J9&lt;&gt;"not enrolled", L9="not enrolled", N9="not enrolled")), (H23/1), 0)))</f>
        <v>0</v>
      </c>
      <c r="K23" s="10"/>
      <c r="L23" s="11">
        <f>IF((AND(J9&lt;&gt;"not enrolled", L9&lt;&gt;"not enrolled", N9&lt;&gt;"not enrolled")), (H23/3), IF((AND(J9&lt;&gt;"not enrolled", L9&lt;&gt;"not enrolled", N9="not enrolled")), (H23/2), IF((AND(J9="not enrolled", L9&lt;&gt;"not enrolled", N9&lt;&gt;"not enrolled")), (H23/2), 0)))</f>
        <v>0</v>
      </c>
      <c r="M23" s="11"/>
      <c r="N23" s="11">
        <f>IF((AND(J9&lt;&gt;"not enrolled", L9&lt;&gt;"not enrolled", N9&lt;&gt;"not enrolled")), (H23/3), IF((AND(J9="not enrolled", L9&lt;&gt;"not enrolled", N9&lt;&gt;"not enrolled")), (H23/2), IF((AND(J9="not enrolled", L9="not enrolled", N9&lt;&gt;"not enrolled")), (H23), 0)))</f>
        <v>0</v>
      </c>
      <c r="O23" s="10"/>
    </row>
    <row r="24" spans="2:15" ht="21.75" customHeight="1" x14ac:dyDescent="0.25">
      <c r="B24" t="s">
        <v>17</v>
      </c>
      <c r="F24" s="17"/>
      <c r="H24" s="5">
        <f>SUM(J24,L24,N24)</f>
        <v>0</v>
      </c>
      <c r="J24" s="5">
        <f>IF((AND(J9&lt;&gt;"not enrolled", L9&lt;&gt;"not enrolled", N9&lt;&gt;"not enrolled")), ROUND(((F24-(F24*0.01057))/3),0), IF((AND(J9&lt;&gt;"not enrolled", L9&lt;&gt;"not enrolled", N9="not enrolled")), ROUND(((F24-(F24*0.01057))/2),0), IF((AND(J9&lt;&gt;"not enrolled", L9="not enrolled", N9="not enrolled")), ROUND(((F24-(F24*0.01057))/1),0), 0)))</f>
        <v>0</v>
      </c>
      <c r="L24" s="5">
        <f>IF((AND(J9&lt;&gt;"not enrolled", L9&lt;&gt;"not enrolled", N9&lt;&gt;"not enrolled")), ROUND(((F24-(F24*0.01057))/3),0), IF((AND(J9&lt;&gt;"not enrolled", L9&lt;&gt;"not enrolled", N9="not enrolled")), ROUND(((F24-(F24*0.01057))/2),0), IF((AND(J9="not enrolled", L9&lt;&gt;"not enrolled", N9&lt;&gt;"not enrolled")), ROUND(((F24-(F24*0.01057))/2),0), 0)))</f>
        <v>0</v>
      </c>
      <c r="N24" s="5">
        <f>IF((AND(J9&lt;&gt;"not enrolled", L9&lt;&gt;"not enrolled", N9&lt;&gt;"not enrolled")), ROUND(((F24-(F24*0.01057))/3),0), IF((AND(J9="not enrolled", L9&lt;&gt;"not enrolled", N9&lt;&gt;"not enrolled")), ROUND(((F24-(F24*0.01057))/2),0), IF((AND(J9="not enrolled", L9="not enrolled", N9&lt;&gt;"not enrolled")), ROUND(((F24-(F24*0.01057))/1),0), 0)))</f>
        <v>0</v>
      </c>
    </row>
    <row r="25" spans="2:15" ht="21.75" customHeight="1" x14ac:dyDescent="0.25">
      <c r="B25" s="10" t="s">
        <v>18</v>
      </c>
      <c r="C25" s="10"/>
      <c r="D25" s="10"/>
      <c r="E25" s="10"/>
      <c r="F25" s="17"/>
      <c r="G25" s="10"/>
      <c r="H25" s="11">
        <f>SUM(J25,L25,N25)</f>
        <v>0</v>
      </c>
      <c r="I25" s="10"/>
      <c r="J25" s="11">
        <f>IF((AND(J9&lt;&gt;"not enrolled", L9&lt;&gt;"not enrolled", N9&lt;&gt;"not enrolled")), ROUND(((F25-(F25*0.04228))/3),0), IF((AND(J9&lt;&gt;"not enrolled", L9&lt;&gt;"not enrolled", N9="not enrolled")), ROUND(((F25-(F25*0.04228))/2),0), IF((AND(J9&lt;&gt;"not enrolled", L9="not enrolled", N9="not enrolled")), ROUND(((F25-(F25*0.04228))/1),0), 0)))</f>
        <v>0</v>
      </c>
      <c r="K25" s="10"/>
      <c r="L25" s="11">
        <f>IF((AND(J9&lt;&gt;"not enrolled", L9&lt;&gt;"not enrolled", N9&lt;&gt;"not enrolled")), ROUND(((F25-(F25*0.04228))/3),0), IF((AND(J9&lt;&gt;"not enrolled", L9&lt;&gt;"not enrolled", N9="not enrolled")), ROUND(((F25-(F25*0.04228))/2),0), IF((AND(J9="not enrolled", L9&lt;&gt;"not enrolled", N9&lt;&gt;"not enrolled")), ROUND(((F25-(F25*0.04228))/2),0), 0)))</f>
        <v>0</v>
      </c>
      <c r="M25" s="11"/>
      <c r="N25" s="11">
        <f>IF((AND(J9&lt;&gt;"not enrolled", L9&lt;&gt;"not enrolled", N9&lt;&gt;"not enrolled")), ROUND(((F25-(F25*0.04228))/3),0), IF((AND(J9="not enrolled", L9&lt;&gt;"not enrolled", N9&lt;&gt;"not enrolled")), ROUND(((F25-(F25*0.04228))/2),0), IF((AND(J9="not enrolled", L9="not enrolled", N9&lt;&gt;"not enrolled")), ROUND(((F25-(F25*0.04228))/1),0), 0)))</f>
        <v>0</v>
      </c>
      <c r="O25" s="10"/>
    </row>
    <row r="26" spans="2:15" ht="21.75" customHeight="1" x14ac:dyDescent="0.25">
      <c r="B26" s="68" t="s">
        <v>22</v>
      </c>
      <c r="C26" s="68"/>
      <c r="D26" s="68"/>
      <c r="E26" s="68"/>
      <c r="F26" s="68"/>
      <c r="H26" s="16"/>
      <c r="J26" s="5">
        <f>IF((AND(J9&lt;&gt;"not enrolled", L9&lt;&gt;"not enrolled", N9&lt;&gt;"not enrolled")), (H26/3), IF((AND(J9&lt;&gt;"not enrolled", L9&lt;&gt;"not enrolled", N9="not enrolled")), (H26/2), IF((AND(J9&lt;&gt;"not enrolled", L9="not enrolled", N9="not enrolled")), (H26/1), 0)))</f>
        <v>0</v>
      </c>
      <c r="L26" s="5">
        <f>IF((AND(J9&lt;&gt;"not enrolled", L9&lt;&gt;"not enrolled", N9&lt;&gt;"not enrolled")), (H26/3), IF((AND(J9&lt;&gt;"not enrolled", L9&lt;&gt;"not enrolled", N9="not enrolled")), (H26/2), IF((AND(J9="not enrolled", L9&lt;&gt;"not enrolled", N9&lt;&gt;"not enrolled")), (H26/2), 0)))</f>
        <v>0</v>
      </c>
      <c r="N26" s="5">
        <f>IF((AND(J9&lt;&gt;"not enrolled", L9&lt;&gt;"not enrolled", N9&lt;&gt;"not enrolled")), (H26/3), IF((AND(J9="not enrolled", L9&lt;&gt;"not enrolled", N9&lt;&gt;"not enrolled")), (H26/2), IF((AND(J9="not enrolled", L9="not enrolled", N9&lt;&gt;"not enrolled")), (H26), 0)))</f>
        <v>0</v>
      </c>
    </row>
    <row r="27" spans="2:15" ht="21.75" customHeight="1" x14ac:dyDescent="0.25">
      <c r="B27" s="69" t="s">
        <v>23</v>
      </c>
      <c r="C27" s="69"/>
      <c r="D27" s="69"/>
      <c r="E27" s="69"/>
      <c r="F27" s="69"/>
      <c r="G27" s="69"/>
      <c r="H27" s="27">
        <f>J27+L27+N27</f>
        <v>0</v>
      </c>
      <c r="I27" s="26"/>
      <c r="J27" s="18"/>
      <c r="K27" s="26"/>
      <c r="L27" s="18"/>
      <c r="M27" s="34"/>
      <c r="N27" s="53"/>
      <c r="O27" s="26"/>
    </row>
    <row r="28" spans="2:15" ht="21.75" customHeight="1" x14ac:dyDescent="0.25">
      <c r="D28" s="7" t="s">
        <v>9</v>
      </c>
      <c r="H28" s="5">
        <f>SUM(H22:H27)</f>
        <v>0</v>
      </c>
      <c r="J28" s="5">
        <f>SUM(J22:J27)</f>
        <v>0</v>
      </c>
      <c r="L28" s="5">
        <f>SUM(L22:L26,L27)</f>
        <v>0</v>
      </c>
      <c r="N28" s="5">
        <f>SUM(N22:N26,N27)</f>
        <v>0</v>
      </c>
    </row>
    <row r="29" spans="2:15" ht="15.75" thickBot="1" x14ac:dyDescent="0.3"/>
    <row r="30" spans="2:15" ht="21.75" customHeight="1" thickTop="1" thickBot="1" x14ac:dyDescent="0.35">
      <c r="B30" s="14" t="s">
        <v>11</v>
      </c>
      <c r="C30" s="14"/>
      <c r="D30" s="13"/>
      <c r="E30" s="13"/>
      <c r="F30" s="13"/>
      <c r="G30" s="13"/>
      <c r="H30" s="23" t="e">
        <f>H19-H28</f>
        <v>#N/A</v>
      </c>
      <c r="I30" s="24"/>
      <c r="J30" s="23" t="e">
        <f>J19-J28</f>
        <v>#N/A</v>
      </c>
      <c r="K30" s="24"/>
      <c r="L30" s="23" t="e">
        <f>L19-L28</f>
        <v>#N/A</v>
      </c>
      <c r="M30" s="23"/>
      <c r="N30" s="23" t="e">
        <f>N19-N28</f>
        <v>#N/A</v>
      </c>
      <c r="O30" s="13"/>
    </row>
    <row r="31" spans="2:15" ht="15.75" thickTop="1" x14ac:dyDescent="0.25"/>
    <row r="32" spans="2:15" x14ac:dyDescent="0.25">
      <c r="B32" s="7" t="s">
        <v>12</v>
      </c>
      <c r="C32" s="7"/>
    </row>
    <row r="33" spans="2:15" ht="21.75" customHeight="1" x14ac:dyDescent="0.25">
      <c r="B33" s="49">
        <v>1</v>
      </c>
      <c r="C33" s="37" t="str">
        <f>IF(G6="2020 Fall Quarter or Later",Data!I25,Data!I27)</f>
        <v>Tuition for the 2022-2023 academic year is $1,535 per credit. If enrolled in 12-18 credits, tuition will be charged a flat rate of $18,420.</v>
      </c>
      <c r="D33" s="48"/>
      <c r="E33" s="48"/>
      <c r="F33" s="48"/>
      <c r="G33" s="48"/>
      <c r="H33" s="48"/>
      <c r="I33" s="48"/>
      <c r="J33" s="48"/>
      <c r="K33" s="48"/>
      <c r="L33" s="48"/>
      <c r="M33" s="48"/>
      <c r="N33" s="48"/>
      <c r="O33" s="48"/>
    </row>
    <row r="34" spans="2:15" ht="18" customHeight="1" x14ac:dyDescent="0.25">
      <c r="B34" s="51">
        <v>2</v>
      </c>
      <c r="C34" s="37" t="s">
        <v>49</v>
      </c>
      <c r="D34" s="37"/>
      <c r="E34" s="37"/>
      <c r="F34" s="37"/>
      <c r="G34" s="37"/>
      <c r="H34" s="37"/>
      <c r="I34" s="37"/>
      <c r="J34" s="37"/>
      <c r="K34" s="37"/>
      <c r="L34" s="37"/>
      <c r="M34" s="37"/>
      <c r="N34" s="37"/>
      <c r="O34" s="37"/>
    </row>
    <row r="35" spans="2:15" ht="18" customHeight="1" x14ac:dyDescent="0.25">
      <c r="B35" s="51">
        <v>3</v>
      </c>
      <c r="C35" t="s">
        <v>55</v>
      </c>
    </row>
    <row r="36" spans="2:15" ht="46.5" customHeight="1" x14ac:dyDescent="0.25">
      <c r="B36" s="50">
        <v>4</v>
      </c>
      <c r="C36" s="70" t="s">
        <v>56</v>
      </c>
      <c r="D36" s="70"/>
      <c r="E36" s="70"/>
      <c r="F36" s="70"/>
      <c r="G36" s="70"/>
      <c r="H36" s="70"/>
      <c r="I36" s="70"/>
      <c r="J36" s="70"/>
      <c r="K36" s="70"/>
      <c r="L36" s="70"/>
      <c r="M36" s="70"/>
      <c r="N36" s="70"/>
      <c r="O36" s="70"/>
    </row>
    <row r="37" spans="2:15" ht="21.75" customHeight="1" x14ac:dyDescent="0.25"/>
    <row r="39" spans="2:15" x14ac:dyDescent="0.25">
      <c r="B39" s="55" t="s">
        <v>13</v>
      </c>
      <c r="C39" s="55"/>
      <c r="D39" s="55"/>
      <c r="E39" s="55"/>
      <c r="F39" s="55"/>
      <c r="G39" s="55"/>
      <c r="H39" s="55"/>
      <c r="I39" s="55"/>
      <c r="J39" s="55"/>
      <c r="K39" s="55"/>
      <c r="L39" s="55"/>
      <c r="M39" s="55"/>
      <c r="N39" s="55"/>
      <c r="O39" s="55"/>
    </row>
  </sheetData>
  <sheetProtection algorithmName="SHA-512" hashValue="TF9loWzTyjprH3Vgxx+5G54UHGMKY1JaV8StP6HCwWm8sTnnvb9PZbn9WfzmYgdW/Ttjwr53mLLaY7m+rSkvwA==" saltValue="uc2pKZwCbjIUjFDjdSqvyw==" spinCount="100000" sheet="1" objects="1" scenarios="1" selectLockedCells="1"/>
  <mergeCells count="9">
    <mergeCell ref="H2:O2"/>
    <mergeCell ref="G6:H6"/>
    <mergeCell ref="D13:E13"/>
    <mergeCell ref="B39:O39"/>
    <mergeCell ref="B17:E17"/>
    <mergeCell ref="B18:E18"/>
    <mergeCell ref="B26:F26"/>
    <mergeCell ref="B27:G27"/>
    <mergeCell ref="C36:O36"/>
  </mergeCells>
  <hyperlinks>
    <hyperlink ref="B17" r:id="rId1" display="Will you enroll in DU's health insurance plan?" xr:uid="{00000000-0004-0000-0100-000000000000}"/>
    <hyperlink ref="B18"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Data!$A$27:$A$28</xm:f>
          </x14:formula1>
          <xm:sqref>G6:H6</xm:sqref>
        </x14:dataValidation>
        <x14:dataValidation type="list" allowBlank="1" showInputMessage="1" showErrorMessage="1" xr:uid="{00000000-0002-0000-0100-000001000000}">
          <x14:formula1>
            <xm:f>Data!$I$2:$I$21</xm:f>
          </x14:formula1>
          <xm:sqref>N9 L9 J9</xm:sqref>
        </x14:dataValidation>
        <x14:dataValidation type="list" allowBlank="1" showInputMessage="1" showErrorMessage="1" xr:uid="{00000000-0002-0000-0100-000002000000}">
          <x14:formula1>
            <xm:f>Data!$A$24:$A$25</xm:f>
          </x14:formula1>
          <xm:sqref>F17:F18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38"/>
  <sheetViews>
    <sheetView showGridLines="0" showRowColHeaders="0" showRuler="0" zoomScaleNormal="100" workbookViewId="0">
      <selection activeCell="G5" sqref="G5:H5"/>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59" t="s">
        <v>69</v>
      </c>
      <c r="I2" s="60"/>
      <c r="J2" s="60"/>
      <c r="K2" s="60"/>
      <c r="L2" s="60"/>
      <c r="M2" s="60"/>
      <c r="N2" s="60"/>
      <c r="O2" s="60"/>
    </row>
    <row r="3" spans="2:15" ht="8.25" customHeight="1" x14ac:dyDescent="0.25">
      <c r="B3" s="19"/>
      <c r="C3" s="19"/>
      <c r="D3" s="19"/>
      <c r="E3" s="19"/>
      <c r="F3" s="19"/>
      <c r="G3" s="19"/>
      <c r="H3" s="20"/>
      <c r="I3" s="21"/>
      <c r="J3" s="21"/>
      <c r="K3" s="21"/>
      <c r="L3" s="21"/>
      <c r="M3" s="21"/>
      <c r="N3" s="21"/>
      <c r="O3" s="21"/>
    </row>
    <row r="4" spans="2:15" ht="6.75" customHeight="1" x14ac:dyDescent="0.25">
      <c r="B4" s="71"/>
      <c r="C4" s="71"/>
      <c r="D4" s="71"/>
      <c r="E4" s="71"/>
      <c r="F4" s="71"/>
      <c r="G4" s="71"/>
      <c r="H4" s="71"/>
      <c r="I4" s="71"/>
      <c r="J4" s="71"/>
      <c r="K4" s="71"/>
      <c r="L4" s="71"/>
      <c r="M4" s="71"/>
      <c r="N4" s="71"/>
      <c r="O4" s="71"/>
    </row>
    <row r="5" spans="2:15" ht="19.5" customHeight="1" x14ac:dyDescent="0.3">
      <c r="D5" s="6" t="s">
        <v>46</v>
      </c>
      <c r="G5" s="61"/>
      <c r="H5" s="62"/>
      <c r="J5" s="44"/>
      <c r="L5" s="44"/>
      <c r="N5" s="44"/>
    </row>
    <row r="6" spans="2:15" ht="19.5" customHeight="1" x14ac:dyDescent="0.25">
      <c r="J6" s="44"/>
      <c r="L6" s="44"/>
      <c r="N6" s="44"/>
    </row>
    <row r="7" spans="2:15" ht="19.5" customHeight="1" x14ac:dyDescent="0.25">
      <c r="J7" s="44" t="s">
        <v>63</v>
      </c>
      <c r="L7" s="44" t="s">
        <v>64</v>
      </c>
      <c r="N7" s="44" t="s">
        <v>65</v>
      </c>
    </row>
    <row r="8" spans="2:15" ht="18" customHeight="1" x14ac:dyDescent="0.3">
      <c r="D8" s="6" t="s">
        <v>14</v>
      </c>
      <c r="E8" s="28"/>
      <c r="F8" s="28"/>
      <c r="G8" s="28"/>
      <c r="H8" s="28"/>
      <c r="I8" s="28"/>
      <c r="J8" s="43"/>
      <c r="L8" s="43"/>
      <c r="M8" s="22"/>
      <c r="N8" s="43"/>
      <c r="O8" s="28"/>
    </row>
    <row r="9" spans="2:15" ht="6" customHeight="1" x14ac:dyDescent="0.25"/>
    <row r="10" spans="2:15" ht="15.75" thickBot="1" x14ac:dyDescent="0.3">
      <c r="B10" s="1" t="s">
        <v>7</v>
      </c>
      <c r="C10" s="1"/>
      <c r="D10" s="2"/>
      <c r="E10" s="2"/>
      <c r="F10" s="2"/>
      <c r="G10" s="2"/>
      <c r="H10" s="4" t="s">
        <v>3</v>
      </c>
      <c r="I10" s="3"/>
      <c r="J10" s="4" t="s">
        <v>66</v>
      </c>
      <c r="K10" s="3"/>
      <c r="L10" s="4" t="s">
        <v>67</v>
      </c>
      <c r="M10" s="4"/>
      <c r="N10" s="4" t="s">
        <v>68</v>
      </c>
      <c r="O10" s="2"/>
    </row>
    <row r="11" spans="2:15" ht="9" customHeight="1" x14ac:dyDescent="0.25"/>
    <row r="12" spans="2:15" ht="21.75" customHeight="1" x14ac:dyDescent="0.25">
      <c r="B12" s="9" t="s">
        <v>1</v>
      </c>
      <c r="C12" s="9"/>
      <c r="D12" s="63"/>
      <c r="E12" s="63"/>
      <c r="F12" s="10"/>
      <c r="G12" s="10"/>
      <c r="H12" s="11" t="e">
        <f>J12+L12+N12</f>
        <v>#N/A</v>
      </c>
      <c r="I12" s="10"/>
      <c r="J12" s="11" t="e">
        <f>IF(G5="2020 Fall Quarter or Later",(VLOOKUP(J8,Data!F2:G21,2,FALSE)),(VLOOKUP(J8,Data!A2:B21,2,FALSE)))</f>
        <v>#N/A</v>
      </c>
      <c r="K12" s="10"/>
      <c r="L12" s="11" t="e">
        <f>IF(G5="2020 Fall Quarter or Later",(VLOOKUP(L8,Data!F2:G21,2,FALSE)),(VLOOKUP(L8,Data!A2:B21,2,FALSE)))</f>
        <v>#N/A</v>
      </c>
      <c r="M12" s="11"/>
      <c r="N12" s="11" t="e">
        <f>IF(G5="2020 Fall Quarter or Later",(VLOOKUP(N8,Data!F2:G21,2,FALSE)),(VLOOKUP(N8,Data!A2:B21,2,FALSE)))</f>
        <v>#N/A</v>
      </c>
      <c r="O12" s="10"/>
    </row>
    <row r="13" spans="2:15" ht="21.75" customHeight="1" x14ac:dyDescent="0.25">
      <c r="B13" s="42" t="s">
        <v>0</v>
      </c>
      <c r="C13" s="47"/>
    </row>
    <row r="14" spans="2:15" ht="21.75" customHeight="1" x14ac:dyDescent="0.25">
      <c r="B14" s="12" t="s">
        <v>2</v>
      </c>
      <c r="C14" s="12"/>
      <c r="D14" s="10"/>
      <c r="E14" s="10"/>
      <c r="F14" s="10"/>
      <c r="G14" s="10"/>
      <c r="H14" s="11" t="e">
        <f>J14+L14+N14</f>
        <v>#N/A</v>
      </c>
      <c r="I14" s="10"/>
      <c r="J14" s="11" t="e">
        <f>IF(G5="2020 Fall Quarter or Later",(VLOOKUP(J8,Data!F2:H21,3,FALSE)),(VLOOKUP(J8,Data!A2:C21,3,FALSE)))</f>
        <v>#N/A</v>
      </c>
      <c r="K14" s="10"/>
      <c r="L14" s="11" t="e">
        <f>IF(G5="2020 Fall Quarter or Later",(VLOOKUP(L8,Data!F2:H21,3,FALSE)),(VLOOKUP(L8,Data!A2:C21,3,FALSE)))</f>
        <v>#N/A</v>
      </c>
      <c r="M14" s="11"/>
      <c r="N14" s="11" t="e">
        <f>IF(G5="2020 Fall Quarter or Later",(VLOOKUP(N8,Data!F2:H21,3,FALSE)),(VLOOKUP(N8,Data!A2:C21,3,FALSE)))</f>
        <v>#N/A</v>
      </c>
      <c r="O14" s="10"/>
    </row>
    <row r="15" spans="2:15" ht="21.75" customHeight="1" x14ac:dyDescent="0.25">
      <c r="B15" s="36" t="s">
        <v>16</v>
      </c>
      <c r="C15" s="36"/>
      <c r="H15" s="5" t="e">
        <f>J15+L15+N15</f>
        <v>#N/A</v>
      </c>
      <c r="J15" s="5" t="e">
        <f>VLOOKUP(J8, Data!A2:E21, 4, FALSE)</f>
        <v>#N/A</v>
      </c>
      <c r="L15" s="5" t="e">
        <f>VLOOKUP(L8, Data!A2:E21, 4, FALSE)</f>
        <v>#N/A</v>
      </c>
      <c r="N15" s="5" t="e">
        <f>VLOOKUP(N8, Data!A2:E21, 4, FALSE)</f>
        <v>#N/A</v>
      </c>
    </row>
    <row r="16" spans="2:15" ht="21.75" customHeight="1" x14ac:dyDescent="0.25">
      <c r="B16" s="64" t="s">
        <v>45</v>
      </c>
      <c r="C16" s="64"/>
      <c r="D16" s="64"/>
      <c r="E16" s="65"/>
      <c r="F16" s="31"/>
      <c r="G16" s="29"/>
      <c r="H16" s="30">
        <f>J16+L16+N16</f>
        <v>0</v>
      </c>
      <c r="I16" s="29"/>
      <c r="J16" s="30">
        <f>IF(AND(F16="Yes", J8&lt;&gt;"not enrolled"), (VLOOKUP(F16, Data!A24:C25, 2, FALSE)), 0)</f>
        <v>0</v>
      </c>
      <c r="K16" s="29"/>
      <c r="L16" s="30">
        <v>0</v>
      </c>
      <c r="M16" s="30"/>
      <c r="N16" s="30">
        <f>IF(AND(F16="Yes", N8&lt;&gt;"not enrolled"), (VLOOKUP(F16, Data!A24:C25, 2, FALSE)), 0)</f>
        <v>0</v>
      </c>
      <c r="O16" s="29"/>
    </row>
    <row r="17" spans="2:15" s="25" customFormat="1" ht="21.75" customHeight="1" x14ac:dyDescent="0.25">
      <c r="B17" s="66" t="s">
        <v>44</v>
      </c>
      <c r="C17" s="66"/>
      <c r="D17" s="66"/>
      <c r="E17" s="67"/>
      <c r="F17" s="45"/>
      <c r="G17" s="32"/>
      <c r="H17" s="33">
        <f>J17+L17+N17</f>
        <v>0</v>
      </c>
      <c r="I17" s="32"/>
      <c r="J17" s="33">
        <f>IF(AND(F17="Yes", J8&lt;&gt;"not enrolled",J8&lt;&gt;"4 credits",J8&lt;&gt;"5 credits"), (VLOOKUP(F17, Data!A24:C25, 3, FALSE)), 0)</f>
        <v>0</v>
      </c>
      <c r="K17" s="32"/>
      <c r="L17" s="33">
        <f>IF(AND(F17="Yes", L8&lt;&gt;"not enrolled",L8&lt;&gt;"4 credits",L8&lt;&gt;"5 credits"), (VLOOKUP(F17, Data!A24:C25, 3, FALSE)), 0)</f>
        <v>0</v>
      </c>
      <c r="M17" s="33"/>
      <c r="N17" s="33">
        <f>IF(AND(F17="Yes", N8&lt;&gt;"not enrolled",N8&lt;&gt;"4 credits",N8&lt;&gt;"5 credits"), (VLOOKUP(F17, Data!A24:C25, 3, FALSE)), 0)</f>
        <v>0</v>
      </c>
      <c r="O17" s="32"/>
    </row>
    <row r="18" spans="2:15" ht="21.75" customHeight="1" x14ac:dyDescent="0.25">
      <c r="D18" s="7" t="s">
        <v>6</v>
      </c>
      <c r="H18" s="8" t="e">
        <f>SUM(H12, H14:H17)</f>
        <v>#N/A</v>
      </c>
      <c r="J18" s="8" t="e">
        <f>SUM(J12,J14:J17)</f>
        <v>#N/A</v>
      </c>
      <c r="L18" s="8" t="e">
        <f>SUM(L12,L14:L17)</f>
        <v>#N/A</v>
      </c>
      <c r="M18" s="8"/>
      <c r="N18" s="8" t="e">
        <f>SUM(N12,N14:N17)</f>
        <v>#N/A</v>
      </c>
    </row>
    <row r="19" spans="2:15" ht="24" customHeight="1" x14ac:dyDescent="0.25"/>
    <row r="20" spans="2:15" ht="15.75" thickBot="1" x14ac:dyDescent="0.3">
      <c r="B20" s="1" t="s">
        <v>10</v>
      </c>
      <c r="C20" s="1"/>
      <c r="D20" s="2"/>
      <c r="E20" s="2"/>
      <c r="F20" s="2"/>
      <c r="G20" s="2"/>
      <c r="H20" s="4" t="s">
        <v>3</v>
      </c>
      <c r="I20" s="3"/>
      <c r="J20" s="4" t="s">
        <v>66</v>
      </c>
      <c r="K20" s="3"/>
      <c r="L20" s="4" t="s">
        <v>67</v>
      </c>
      <c r="M20" s="4"/>
      <c r="N20" s="4" t="s">
        <v>68</v>
      </c>
      <c r="O20" s="2"/>
    </row>
    <row r="21" spans="2:15" ht="21.75" customHeight="1" x14ac:dyDescent="0.25">
      <c r="B21" t="s">
        <v>15</v>
      </c>
      <c r="H21" s="15"/>
      <c r="J21" s="5">
        <f>IF((AND(J8&lt;&gt;"not enrolled", L8&lt;&gt;"not enrolled", N8&lt;&gt;"not enrolled")), (H21/3), IF((AND(J8&lt;&gt;"not enrolled", L8&lt;&gt;"not enrolled", N8="not enrolled")), (H21/2), IF((AND(J8&lt;&gt;"not enrolled", L8="not enrolled", N8="not enrolled")), (H21/1), 0)))</f>
        <v>0</v>
      </c>
      <c r="L21" s="5">
        <f>IF((AND(J8&lt;&gt;"not enrolled", L8&lt;&gt;"not enrolled", N8&lt;&gt;"not enrolled")), (H21/3), IF((AND(J8&lt;&gt;"not enrolled", L8&lt;&gt;"not enrolled", N8="not enrolled")), (H21/2), IF((AND(J8="not enrolled", L8&lt;&gt;"not enrolled", N8&lt;&gt;"not enrolled")), (H21/2), 0)))</f>
        <v>0</v>
      </c>
      <c r="N21" s="5">
        <f>IF((AND(J8&lt;&gt;"not enrolled", L8&lt;&gt;"not enrolled", N8&lt;&gt;"not enrolled")), (H21/3), IF((AND(J8="not enrolled", L8&lt;&gt;"not enrolled", N8&lt;&gt;"not enrolled")), (H21/2), IF((AND(J8="not enrolled", L8="not enrolled", N8&lt;&gt;"not enrolled")), (H21), 0)))</f>
        <v>0</v>
      </c>
    </row>
    <row r="22" spans="2:15" ht="21.75" customHeight="1" x14ac:dyDescent="0.25">
      <c r="B22" s="10" t="s">
        <v>8</v>
      </c>
      <c r="C22" s="10"/>
      <c r="D22" s="10"/>
      <c r="E22" s="10"/>
      <c r="F22" s="10"/>
      <c r="G22" s="10"/>
      <c r="H22" s="16"/>
      <c r="I22" s="10"/>
      <c r="J22" s="11">
        <f>IF((AND(J8&lt;&gt;"not enrolled", L8&lt;&gt;"not enrolled", N8&lt;&gt;"not enrolled")), (H22/3), IF((AND(J8&lt;&gt;"not enrolled", L8&lt;&gt;"not enrolled", N8="not enrolled")), (H22/2), IF((AND(J8&lt;&gt;"not enrolled", L8="not enrolled", N8="not enrolled")), (H22/1), 0)))</f>
        <v>0</v>
      </c>
      <c r="K22" s="10"/>
      <c r="L22" s="11">
        <f>IF((AND(J8&lt;&gt;"not enrolled", L8&lt;&gt;"not enrolled", N8&lt;&gt;"not enrolled")), (H22/3), IF((AND(J8&lt;&gt;"not enrolled", L8&lt;&gt;"not enrolled", N8="not enrolled")), (H22/2), IF((AND(J8="not enrolled", L8&lt;&gt;"not enrolled", N8&lt;&gt;"not enrolled")), (H22/2), 0)))</f>
        <v>0</v>
      </c>
      <c r="M22" s="11"/>
      <c r="N22" s="11">
        <f>IF((AND(J8&lt;&gt;"not enrolled", L8&lt;&gt;"not enrolled", N8&lt;&gt;"not enrolled")), (H22/3), IF((AND(J8="not enrolled", L8&lt;&gt;"not enrolled", N8&lt;&gt;"not enrolled")), (H22/2), IF((AND(J8="not enrolled", L8="not enrolled", N8&lt;&gt;"not enrolled")), (H22), 0)))</f>
        <v>0</v>
      </c>
      <c r="O22" s="10"/>
    </row>
    <row r="23" spans="2:15" ht="21.75" customHeight="1" x14ac:dyDescent="0.25">
      <c r="B23" t="s">
        <v>17</v>
      </c>
      <c r="F23" s="17"/>
      <c r="H23" s="5">
        <f>SUM(J23,L23,N23)</f>
        <v>0</v>
      </c>
      <c r="J23" s="5">
        <f>IF((AND(J8&lt;&gt;"not enrolled", L8&lt;&gt;"not enrolled", N8&lt;&gt;"not enrolled")), ROUND(((F23-(F23*0.01057))/3),0), IF((AND(J8&lt;&gt;"not enrolled", L8&lt;&gt;"not enrolled", N8="not enrolled")), ROUND(((F23-(F23*0.01057))/2),0), IF((AND(J8&lt;&gt;"not enrolled", L8="not enrolled", N8="not enrolled")), ROUND(((F23-(F23*0.01057))/1),0), 0)))</f>
        <v>0</v>
      </c>
      <c r="L23" s="5">
        <f>IF((AND(J8&lt;&gt;"not enrolled", L8&lt;&gt;"not enrolled", N8&lt;&gt;"not enrolled")), ROUND(((F23-(F23*0.01057))/3),0), IF((AND(J8&lt;&gt;"not enrolled", L8&lt;&gt;"not enrolled", N8="not enrolled")), ROUND(((F23-(F23*0.01057))/2),0), IF((AND(J8="not enrolled", L8&lt;&gt;"not enrolled", N8&lt;&gt;"not enrolled")), ROUND(((F23-(F23*0.01057))/2),0), 0)))</f>
        <v>0</v>
      </c>
      <c r="N23" s="5">
        <f>IF((AND(J8&lt;&gt;"not enrolled", L8&lt;&gt;"not enrolled", N8&lt;&gt;"not enrolled")), ROUND(((F23-(F23*0.01057))/3),0), IF((AND(J8="not enrolled", L8&lt;&gt;"not enrolled", N8&lt;&gt;"not enrolled")), ROUND(((F23-(F23*0.01057))/2),0), IF((AND(J8="not enrolled", L8="not enrolled", N8&lt;&gt;"not enrolled")), ROUND(((F23-(F23*0.01057))/1),0), 0)))</f>
        <v>0</v>
      </c>
    </row>
    <row r="24" spans="2:15" ht="21.75" customHeight="1" x14ac:dyDescent="0.25">
      <c r="B24" s="10" t="s">
        <v>18</v>
      </c>
      <c r="C24" s="10"/>
      <c r="D24" s="10"/>
      <c r="E24" s="10"/>
      <c r="F24" s="17"/>
      <c r="G24" s="10"/>
      <c r="H24" s="11">
        <f>SUM(J24,L24,N24)</f>
        <v>0</v>
      </c>
      <c r="I24" s="10"/>
      <c r="J24" s="11">
        <f>IF((AND(J8&lt;&gt;"not enrolled", L8&lt;&gt;"not enrolled", N8&lt;&gt;"not enrolled")), ROUND(((F24-(F24*0.04228))/3),0), IF((AND(J8&lt;&gt;"not enrolled", L8&lt;&gt;"not enrolled", N8="not enrolled")), ROUND(((F24-(F24*0.04228))/2),0), IF((AND(J8&lt;&gt;"not enrolled", L8="not enrolled", N8="not enrolled")), ROUND(((F24-(F24*0.04228))/1),0), 0)))</f>
        <v>0</v>
      </c>
      <c r="K24" s="10"/>
      <c r="L24" s="11">
        <f>IF((AND(J8&lt;&gt;"not enrolled", L8&lt;&gt;"not enrolled", N8&lt;&gt;"not enrolled")), ROUND(((F24-(F24*0.04228))/3),0), IF((AND(J8&lt;&gt;"not enrolled", L8&lt;&gt;"not enrolled", N8="not enrolled")), ROUND(((F24-(F24*0.04228))/2),0), IF((AND(J8="not enrolled", L8&lt;&gt;"not enrolled", N8&lt;&gt;"not enrolled")), ROUND(((F24-(F24*0.04228))/2),0), 0)))</f>
        <v>0</v>
      </c>
      <c r="M24" s="11"/>
      <c r="N24" s="11">
        <f>IF((AND(J8&lt;&gt;"not enrolled", L8&lt;&gt;"not enrolled", N8&lt;&gt;"not enrolled")), ROUND(((F24-(F24*0.04228))/3),0), IF((AND(J8="not enrolled", L8&lt;&gt;"not enrolled", N8&lt;&gt;"not enrolled")), ROUND(((F24-(F24*0.04228))/2),0), IF((AND(J8="not enrolled", L8="not enrolled", N8&lt;&gt;"not enrolled")), ROUND(((F24-(F24*0.04228))/1),0), 0)))</f>
        <v>0</v>
      </c>
      <c r="O24" s="10"/>
    </row>
    <row r="25" spans="2:15" ht="21.75" customHeight="1" x14ac:dyDescent="0.25">
      <c r="B25" s="68" t="s">
        <v>22</v>
      </c>
      <c r="C25" s="68"/>
      <c r="D25" s="68"/>
      <c r="E25" s="68"/>
      <c r="F25" s="68"/>
      <c r="H25" s="16"/>
      <c r="J25" s="5">
        <f>IF((AND(J8&lt;&gt;"not enrolled", L8&lt;&gt;"not enrolled", N8&lt;&gt;"not enrolled")), (H25/3), IF((AND(J8&lt;&gt;"not enrolled", L8&lt;&gt;"not enrolled", N8="not enrolled")), (H25/2), IF((AND(J8&lt;&gt;"not enrolled", L8="not enrolled", N8="not enrolled")), (H25/1), 0)))</f>
        <v>0</v>
      </c>
      <c r="L25" s="5">
        <f>IF((AND(J8&lt;&gt;"not enrolled", L8&lt;&gt;"not enrolled", N8&lt;&gt;"not enrolled")), (H25/3), IF((AND(J8&lt;&gt;"not enrolled", L8&lt;&gt;"not enrolled", N8="not enrolled")), (H25/2), IF((AND(J8="not enrolled", L8&lt;&gt;"not enrolled", N8&lt;&gt;"not enrolled")), (H25/2), 0)))</f>
        <v>0</v>
      </c>
      <c r="N25" s="5">
        <f>IF((AND(J8&lt;&gt;"not enrolled", L8&lt;&gt;"not enrolled", N8&lt;&gt;"not enrolled")), (H25/3), IF((AND(J8="not enrolled", L8&lt;&gt;"not enrolled", N8&lt;&gt;"not enrolled")), (H25/2), IF((AND(J8="not enrolled", L8="not enrolled", N8&lt;&gt;"not enrolled")), (H25), 0)))</f>
        <v>0</v>
      </c>
    </row>
    <row r="26" spans="2:15" ht="21.75" customHeight="1" x14ac:dyDescent="0.25">
      <c r="B26" s="69" t="s">
        <v>23</v>
      </c>
      <c r="C26" s="69"/>
      <c r="D26" s="69"/>
      <c r="E26" s="69"/>
      <c r="F26" s="69"/>
      <c r="G26" s="69"/>
      <c r="H26" s="27">
        <f>J26+L26+N26</f>
        <v>0</v>
      </c>
      <c r="I26" s="26"/>
      <c r="J26" s="18"/>
      <c r="K26" s="26"/>
      <c r="L26" s="18"/>
      <c r="M26" s="34"/>
      <c r="N26" s="53"/>
      <c r="O26" s="26"/>
    </row>
    <row r="27" spans="2:15" ht="21.75" customHeight="1" x14ac:dyDescent="0.25">
      <c r="D27" s="7" t="s">
        <v>9</v>
      </c>
      <c r="H27" s="5">
        <f>SUM(H21:H26)</f>
        <v>0</v>
      </c>
      <c r="J27" s="5">
        <f>SUM(J21:J26)</f>
        <v>0</v>
      </c>
      <c r="L27" s="5">
        <f>SUM(L21:L25,L26)</f>
        <v>0</v>
      </c>
      <c r="N27" s="5">
        <f>SUM(N21:N25,N26)</f>
        <v>0</v>
      </c>
    </row>
    <row r="28" spans="2:15" ht="15.75" thickBot="1" x14ac:dyDescent="0.3"/>
    <row r="29" spans="2:15" ht="21.75" customHeight="1" thickTop="1" thickBot="1" x14ac:dyDescent="0.35">
      <c r="B29" s="14" t="s">
        <v>11</v>
      </c>
      <c r="C29" s="14"/>
      <c r="D29" s="13"/>
      <c r="E29" s="13"/>
      <c r="F29" s="13"/>
      <c r="G29" s="13"/>
      <c r="H29" s="23" t="e">
        <f>H18-H27</f>
        <v>#N/A</v>
      </c>
      <c r="I29" s="24"/>
      <c r="J29" s="23" t="e">
        <f>J18-J27</f>
        <v>#N/A</v>
      </c>
      <c r="K29" s="24"/>
      <c r="L29" s="23" t="e">
        <f>L18-L27</f>
        <v>#N/A</v>
      </c>
      <c r="M29" s="23"/>
      <c r="N29" s="23" t="e">
        <f>N18-N27</f>
        <v>#N/A</v>
      </c>
      <c r="O29" s="13"/>
    </row>
    <row r="30" spans="2:15" ht="15.75" thickTop="1" x14ac:dyDescent="0.25"/>
    <row r="31" spans="2:15" x14ac:dyDescent="0.25">
      <c r="B31" s="7" t="s">
        <v>12</v>
      </c>
      <c r="C31" s="7"/>
    </row>
    <row r="32" spans="2:15" ht="21.75" customHeight="1" x14ac:dyDescent="0.25">
      <c r="B32" s="49">
        <v>1</v>
      </c>
      <c r="C32" s="37" t="str">
        <f>IF(G5="2020 Fall Quarter or Later",Data!I26,Data!I27)</f>
        <v>Tuition for the 2022-2023 academic year is $1,535 per credit. If enrolled in 12-18 credits, tuition will be charged a flat rate of $18,420.</v>
      </c>
      <c r="D32" s="48"/>
      <c r="E32" s="48"/>
      <c r="F32" s="48"/>
      <c r="G32" s="48"/>
      <c r="H32" s="48"/>
      <c r="I32" s="48"/>
      <c r="J32" s="48"/>
      <c r="K32" s="48"/>
      <c r="L32" s="48"/>
      <c r="M32" s="48"/>
      <c r="N32" s="48"/>
      <c r="O32" s="48"/>
    </row>
    <row r="33" spans="2:15" ht="18" customHeight="1" x14ac:dyDescent="0.25">
      <c r="B33" s="51">
        <v>2</v>
      </c>
      <c r="C33" s="37" t="s">
        <v>49</v>
      </c>
      <c r="D33" s="37"/>
      <c r="E33" s="37"/>
      <c r="F33" s="37"/>
      <c r="G33" s="37"/>
      <c r="H33" s="37"/>
      <c r="I33" s="37"/>
      <c r="J33" s="37"/>
      <c r="K33" s="37"/>
      <c r="L33" s="37"/>
      <c r="M33" s="37"/>
      <c r="N33" s="37"/>
      <c r="O33" s="37"/>
    </row>
    <row r="34" spans="2:15" ht="18" customHeight="1" x14ac:dyDescent="0.25">
      <c r="B34" s="51">
        <v>3</v>
      </c>
      <c r="C34" t="s">
        <v>55</v>
      </c>
    </row>
    <row r="35" spans="2:15" ht="46.5" customHeight="1" x14ac:dyDescent="0.25">
      <c r="B35" s="50">
        <v>4</v>
      </c>
      <c r="C35" s="70" t="s">
        <v>56</v>
      </c>
      <c r="D35" s="70"/>
      <c r="E35" s="70"/>
      <c r="F35" s="70"/>
      <c r="G35" s="70"/>
      <c r="H35" s="70"/>
      <c r="I35" s="70"/>
      <c r="J35" s="70"/>
      <c r="K35" s="70"/>
      <c r="L35" s="70"/>
      <c r="M35" s="70"/>
      <c r="N35" s="70"/>
      <c r="O35" s="70"/>
    </row>
    <row r="36" spans="2:15" ht="21.75" customHeight="1" x14ac:dyDescent="0.25"/>
    <row r="38" spans="2:15" x14ac:dyDescent="0.25">
      <c r="B38" s="55" t="s">
        <v>13</v>
      </c>
      <c r="C38" s="55"/>
      <c r="D38" s="55"/>
      <c r="E38" s="55"/>
      <c r="F38" s="55"/>
      <c r="G38" s="55"/>
      <c r="H38" s="55"/>
      <c r="I38" s="55"/>
      <c r="J38" s="55"/>
      <c r="K38" s="55"/>
      <c r="L38" s="55"/>
      <c r="M38" s="55"/>
      <c r="N38" s="55"/>
      <c r="O38" s="55"/>
    </row>
  </sheetData>
  <sheetProtection algorithmName="SHA-512" hashValue="O70DSHNfvSeaomLMRMXrRRuBTjHbQEqdegR1NRXPNthPp4laGFXsg5baj5pW0FZix+su8JWnnfik+L/QsDWiIQ==" saltValue="yqNgXQqaAaOzl72VUUhQww==" spinCount="100000" sheet="1" objects="1" scenarios="1" selectLockedCells="1"/>
  <mergeCells count="10">
    <mergeCell ref="B38:O38"/>
    <mergeCell ref="H2:O2"/>
    <mergeCell ref="B4:O4"/>
    <mergeCell ref="D12:E12"/>
    <mergeCell ref="B25:F25"/>
    <mergeCell ref="B26:G26"/>
    <mergeCell ref="B16:E16"/>
    <mergeCell ref="B17:E17"/>
    <mergeCell ref="G5:H5"/>
    <mergeCell ref="C35:O35"/>
  </mergeCells>
  <hyperlinks>
    <hyperlink ref="B16" r:id="rId1" display="Will you enroll in DU's health insurance plan?" xr:uid="{00000000-0004-0000-0200-000000000000}"/>
    <hyperlink ref="B17" r:id="rId2" display="Will you use DU Health &amp; Counseling Services? " xr:uid="{00000000-0004-0000-02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Data!$I$2:$I$21</xm:f>
          </x14:formula1>
          <xm:sqref>N8 L8 J8</xm:sqref>
        </x14:dataValidation>
        <x14:dataValidation type="list" allowBlank="1" showInputMessage="1" showErrorMessage="1" xr:uid="{00000000-0002-0000-0200-000001000000}">
          <x14:formula1>
            <xm:f>Data!$A$24:$A$25</xm:f>
          </x14:formula1>
          <xm:sqref>F16:F17</xm:sqref>
        </x14:dataValidation>
        <x14:dataValidation type="list" allowBlank="1" showInputMessage="1" showErrorMessage="1" xr:uid="{00000000-0002-0000-0200-000002000000}">
          <x14:formula1>
            <xm:f>Data!$A$27:$A$28</xm:f>
          </x14:formula1>
          <xm:sqref>G5:H5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8"/>
  <sheetViews>
    <sheetView topLeftCell="A4" workbookViewId="0">
      <selection activeCell="J3" sqref="J3:J21"/>
    </sheetView>
  </sheetViews>
  <sheetFormatPr defaultColWidth="8.85546875" defaultRowHeight="15" x14ac:dyDescent="0.25"/>
  <cols>
    <col min="1" max="1" width="20.7109375" customWidth="1"/>
    <col min="2" max="5" width="8.140625" customWidth="1"/>
    <col min="6" max="6" width="12" bestFit="1" customWidth="1"/>
    <col min="7" max="8" width="8.42578125" customWidth="1"/>
    <col min="9" max="9" width="21.85546875" bestFit="1" customWidth="1"/>
  </cols>
  <sheetData>
    <row r="1" spans="1:13" x14ac:dyDescent="0.25">
      <c r="A1" s="7" t="s">
        <v>19</v>
      </c>
      <c r="F1" s="7" t="s">
        <v>20</v>
      </c>
      <c r="I1" s="7" t="s">
        <v>52</v>
      </c>
      <c r="M1" s="7"/>
    </row>
    <row r="2" spans="1:13" x14ac:dyDescent="0.25">
      <c r="A2" s="35" t="s">
        <v>41</v>
      </c>
      <c r="B2">
        <v>0</v>
      </c>
      <c r="C2">
        <v>0</v>
      </c>
      <c r="D2">
        <v>0</v>
      </c>
      <c r="F2" s="35" t="s">
        <v>41</v>
      </c>
      <c r="G2">
        <v>0</v>
      </c>
      <c r="H2">
        <v>0</v>
      </c>
      <c r="I2" s="35" t="s">
        <v>41</v>
      </c>
      <c r="J2">
        <v>0</v>
      </c>
      <c r="K2">
        <v>0</v>
      </c>
    </row>
    <row r="3" spans="1:13" x14ac:dyDescent="0.25">
      <c r="A3" t="s">
        <v>24</v>
      </c>
      <c r="B3">
        <v>6140</v>
      </c>
      <c r="C3">
        <v>16</v>
      </c>
      <c r="D3">
        <v>87</v>
      </c>
      <c r="F3" t="s">
        <v>24</v>
      </c>
      <c r="G3">
        <v>6140</v>
      </c>
      <c r="H3">
        <v>16</v>
      </c>
      <c r="I3" t="s">
        <v>24</v>
      </c>
      <c r="J3">
        <v>5324</v>
      </c>
      <c r="K3">
        <v>16</v>
      </c>
    </row>
    <row r="4" spans="1:13" x14ac:dyDescent="0.25">
      <c r="A4" t="s">
        <v>25</v>
      </c>
      <c r="B4">
        <v>7675</v>
      </c>
      <c r="C4">
        <v>20</v>
      </c>
      <c r="D4">
        <v>87</v>
      </c>
      <c r="F4" t="s">
        <v>25</v>
      </c>
      <c r="G4">
        <v>7675</v>
      </c>
      <c r="H4">
        <v>20</v>
      </c>
      <c r="I4" t="s">
        <v>25</v>
      </c>
      <c r="J4">
        <v>6665</v>
      </c>
      <c r="K4">
        <v>20</v>
      </c>
    </row>
    <row r="5" spans="1:13" x14ac:dyDescent="0.25">
      <c r="A5" t="s">
        <v>26</v>
      </c>
      <c r="B5">
        <v>9210</v>
      </c>
      <c r="C5">
        <v>24</v>
      </c>
      <c r="D5">
        <v>87</v>
      </c>
      <c r="F5" t="s">
        <v>26</v>
      </c>
      <c r="G5">
        <v>9210</v>
      </c>
      <c r="H5">
        <v>24</v>
      </c>
      <c r="I5" t="s">
        <v>26</v>
      </c>
      <c r="J5">
        <v>8006</v>
      </c>
      <c r="K5">
        <v>24</v>
      </c>
    </row>
    <row r="6" spans="1:13" x14ac:dyDescent="0.25">
      <c r="A6" t="s">
        <v>27</v>
      </c>
      <c r="B6">
        <v>10745</v>
      </c>
      <c r="C6">
        <v>28</v>
      </c>
      <c r="D6">
        <v>87</v>
      </c>
      <c r="F6" t="s">
        <v>27</v>
      </c>
      <c r="G6">
        <v>10745</v>
      </c>
      <c r="H6">
        <v>28</v>
      </c>
      <c r="I6" t="s">
        <v>27</v>
      </c>
      <c r="J6">
        <v>9347</v>
      </c>
      <c r="K6">
        <v>28</v>
      </c>
    </row>
    <row r="7" spans="1:13" x14ac:dyDescent="0.25">
      <c r="A7" t="s">
        <v>28</v>
      </c>
      <c r="B7">
        <v>12280</v>
      </c>
      <c r="C7">
        <v>32</v>
      </c>
      <c r="D7">
        <v>87</v>
      </c>
      <c r="F7" t="s">
        <v>28</v>
      </c>
      <c r="G7">
        <v>12280</v>
      </c>
      <c r="H7">
        <v>32</v>
      </c>
      <c r="I7" t="s">
        <v>28</v>
      </c>
      <c r="J7">
        <v>10688</v>
      </c>
      <c r="K7">
        <v>32</v>
      </c>
    </row>
    <row r="8" spans="1:13" x14ac:dyDescent="0.25">
      <c r="A8" t="s">
        <v>29</v>
      </c>
      <c r="B8">
        <v>13815</v>
      </c>
      <c r="C8">
        <v>36</v>
      </c>
      <c r="D8">
        <v>87</v>
      </c>
      <c r="F8" t="s">
        <v>29</v>
      </c>
      <c r="G8">
        <v>13815</v>
      </c>
      <c r="H8">
        <v>36</v>
      </c>
      <c r="I8" t="s">
        <v>29</v>
      </c>
      <c r="J8">
        <v>12029</v>
      </c>
      <c r="K8">
        <v>36</v>
      </c>
    </row>
    <row r="9" spans="1:13" x14ac:dyDescent="0.25">
      <c r="A9" t="s">
        <v>30</v>
      </c>
      <c r="B9">
        <v>15350</v>
      </c>
      <c r="C9">
        <v>40</v>
      </c>
      <c r="D9">
        <v>87</v>
      </c>
      <c r="F9" t="s">
        <v>30</v>
      </c>
      <c r="G9">
        <v>15350</v>
      </c>
      <c r="H9">
        <v>40</v>
      </c>
      <c r="I9" t="s">
        <v>30</v>
      </c>
      <c r="J9">
        <v>13370</v>
      </c>
      <c r="K9">
        <v>40</v>
      </c>
    </row>
    <row r="10" spans="1:13" x14ac:dyDescent="0.25">
      <c r="A10" t="s">
        <v>31</v>
      </c>
      <c r="B10">
        <v>16885</v>
      </c>
      <c r="C10">
        <v>44</v>
      </c>
      <c r="D10">
        <v>87</v>
      </c>
      <c r="F10" t="s">
        <v>31</v>
      </c>
      <c r="G10">
        <v>16885</v>
      </c>
      <c r="H10">
        <v>44</v>
      </c>
      <c r="I10" t="s">
        <v>31</v>
      </c>
      <c r="J10">
        <v>14711</v>
      </c>
      <c r="K10">
        <v>44</v>
      </c>
    </row>
    <row r="11" spans="1:13" x14ac:dyDescent="0.25">
      <c r="A11" t="s">
        <v>32</v>
      </c>
      <c r="B11">
        <v>18420</v>
      </c>
      <c r="C11">
        <v>48</v>
      </c>
      <c r="D11">
        <v>87</v>
      </c>
      <c r="F11" t="s">
        <v>32</v>
      </c>
      <c r="G11">
        <v>18420</v>
      </c>
      <c r="H11">
        <v>48</v>
      </c>
      <c r="I11" t="s">
        <v>32</v>
      </c>
      <c r="J11">
        <v>16052</v>
      </c>
      <c r="K11">
        <v>48</v>
      </c>
    </row>
    <row r="12" spans="1:13" x14ac:dyDescent="0.25">
      <c r="A12" t="s">
        <v>33</v>
      </c>
      <c r="B12">
        <v>18420</v>
      </c>
      <c r="C12">
        <v>48</v>
      </c>
      <c r="D12">
        <v>87</v>
      </c>
      <c r="F12" t="s">
        <v>33</v>
      </c>
      <c r="G12">
        <v>19955</v>
      </c>
      <c r="H12">
        <v>52</v>
      </c>
      <c r="I12" t="s">
        <v>33</v>
      </c>
      <c r="J12">
        <v>17393</v>
      </c>
      <c r="K12">
        <v>52</v>
      </c>
    </row>
    <row r="13" spans="1:13" x14ac:dyDescent="0.25">
      <c r="A13" t="s">
        <v>34</v>
      </c>
      <c r="B13">
        <v>18420</v>
      </c>
      <c r="C13">
        <v>48</v>
      </c>
      <c r="D13">
        <v>87</v>
      </c>
      <c r="F13" t="s">
        <v>34</v>
      </c>
      <c r="G13">
        <v>21490</v>
      </c>
      <c r="H13">
        <v>56</v>
      </c>
      <c r="I13" t="s">
        <v>34</v>
      </c>
      <c r="J13">
        <v>18734</v>
      </c>
      <c r="K13">
        <v>56</v>
      </c>
    </row>
    <row r="14" spans="1:13" x14ac:dyDescent="0.25">
      <c r="A14" t="s">
        <v>35</v>
      </c>
      <c r="B14">
        <v>18420</v>
      </c>
      <c r="C14">
        <v>48</v>
      </c>
      <c r="D14">
        <v>87</v>
      </c>
      <c r="F14" t="s">
        <v>35</v>
      </c>
      <c r="G14">
        <v>23025</v>
      </c>
      <c r="H14">
        <v>60</v>
      </c>
      <c r="I14" t="s">
        <v>35</v>
      </c>
      <c r="J14">
        <v>20075</v>
      </c>
      <c r="K14">
        <v>60</v>
      </c>
    </row>
    <row r="15" spans="1:13" x14ac:dyDescent="0.25">
      <c r="A15" t="s">
        <v>36</v>
      </c>
      <c r="B15">
        <v>18420</v>
      </c>
      <c r="C15">
        <v>48</v>
      </c>
      <c r="D15">
        <v>87</v>
      </c>
      <c r="F15" t="s">
        <v>36</v>
      </c>
      <c r="G15">
        <v>24560</v>
      </c>
      <c r="H15">
        <v>64</v>
      </c>
      <c r="I15" t="s">
        <v>36</v>
      </c>
      <c r="J15">
        <v>21416</v>
      </c>
      <c r="K15">
        <v>64</v>
      </c>
    </row>
    <row r="16" spans="1:13" x14ac:dyDescent="0.25">
      <c r="A16" t="s">
        <v>37</v>
      </c>
      <c r="B16">
        <v>18420</v>
      </c>
      <c r="C16">
        <v>48</v>
      </c>
      <c r="D16">
        <v>87</v>
      </c>
      <c r="F16" t="s">
        <v>37</v>
      </c>
      <c r="G16">
        <v>26095</v>
      </c>
      <c r="H16">
        <v>68</v>
      </c>
      <c r="I16" t="s">
        <v>37</v>
      </c>
      <c r="J16">
        <v>22757</v>
      </c>
      <c r="K16">
        <v>68</v>
      </c>
    </row>
    <row r="17" spans="1:21" x14ac:dyDescent="0.25">
      <c r="A17" t="s">
        <v>38</v>
      </c>
      <c r="B17">
        <v>18420</v>
      </c>
      <c r="C17">
        <v>48</v>
      </c>
      <c r="D17">
        <v>87</v>
      </c>
      <c r="F17" t="s">
        <v>38</v>
      </c>
      <c r="G17">
        <v>27630</v>
      </c>
      <c r="H17">
        <v>72</v>
      </c>
      <c r="I17" t="s">
        <v>38</v>
      </c>
      <c r="J17">
        <v>24098</v>
      </c>
      <c r="K17">
        <v>72</v>
      </c>
    </row>
    <row r="18" spans="1:21" x14ac:dyDescent="0.25">
      <c r="A18" t="s">
        <v>39</v>
      </c>
      <c r="B18">
        <v>19955</v>
      </c>
      <c r="C18">
        <v>52</v>
      </c>
      <c r="D18">
        <v>87</v>
      </c>
      <c r="F18" t="s">
        <v>39</v>
      </c>
      <c r="G18">
        <v>29165</v>
      </c>
      <c r="H18">
        <v>76</v>
      </c>
      <c r="I18" t="s">
        <v>39</v>
      </c>
      <c r="J18">
        <v>25439</v>
      </c>
      <c r="K18">
        <v>76</v>
      </c>
    </row>
    <row r="19" spans="1:21" x14ac:dyDescent="0.25">
      <c r="A19" t="s">
        <v>40</v>
      </c>
      <c r="B19">
        <v>21490</v>
      </c>
      <c r="C19">
        <v>56</v>
      </c>
      <c r="D19">
        <v>87</v>
      </c>
      <c r="F19" t="s">
        <v>40</v>
      </c>
      <c r="G19">
        <v>30700</v>
      </c>
      <c r="H19">
        <v>80</v>
      </c>
      <c r="I19" t="s">
        <v>40</v>
      </c>
      <c r="J19">
        <v>26780</v>
      </c>
      <c r="K19">
        <v>80</v>
      </c>
    </row>
    <row r="20" spans="1:21" x14ac:dyDescent="0.25">
      <c r="A20" t="s">
        <v>42</v>
      </c>
      <c r="B20">
        <v>23025</v>
      </c>
      <c r="C20">
        <v>60</v>
      </c>
      <c r="D20">
        <v>87</v>
      </c>
      <c r="F20" t="s">
        <v>42</v>
      </c>
      <c r="G20">
        <v>32235</v>
      </c>
      <c r="H20">
        <v>84</v>
      </c>
      <c r="I20" t="s">
        <v>42</v>
      </c>
      <c r="J20">
        <v>28121</v>
      </c>
      <c r="K20">
        <v>84</v>
      </c>
    </row>
    <row r="21" spans="1:21" x14ac:dyDescent="0.25">
      <c r="A21" t="s">
        <v>43</v>
      </c>
      <c r="B21">
        <v>24560</v>
      </c>
      <c r="C21">
        <v>64</v>
      </c>
      <c r="D21">
        <v>87</v>
      </c>
      <c r="F21" t="s">
        <v>43</v>
      </c>
      <c r="G21">
        <v>33770</v>
      </c>
      <c r="H21">
        <v>88</v>
      </c>
      <c r="I21" t="s">
        <v>43</v>
      </c>
      <c r="J21">
        <v>29462</v>
      </c>
      <c r="K21">
        <v>88</v>
      </c>
    </row>
    <row r="23" spans="1:21" x14ac:dyDescent="0.25">
      <c r="A23" t="s">
        <v>21</v>
      </c>
    </row>
    <row r="24" spans="1:21" x14ac:dyDescent="0.25">
      <c r="A24" t="s">
        <v>4</v>
      </c>
      <c r="B24">
        <v>1810</v>
      </c>
      <c r="C24">
        <v>225</v>
      </c>
    </row>
    <row r="25" spans="1:21" x14ac:dyDescent="0.25">
      <c r="A25" t="s">
        <v>5</v>
      </c>
      <c r="B25">
        <v>0</v>
      </c>
      <c r="C25">
        <v>0</v>
      </c>
      <c r="I25" s="70" t="s">
        <v>61</v>
      </c>
      <c r="J25" s="70"/>
      <c r="K25" s="70"/>
      <c r="L25" s="70"/>
      <c r="M25" s="70"/>
      <c r="N25" s="70"/>
      <c r="O25" s="70"/>
      <c r="P25" s="70"/>
      <c r="Q25" s="70"/>
      <c r="R25" s="70"/>
      <c r="S25" s="70"/>
      <c r="T25" s="70"/>
      <c r="U25" s="70"/>
    </row>
    <row r="26" spans="1:21" x14ac:dyDescent="0.25">
      <c r="I26" s="70" t="s">
        <v>59</v>
      </c>
      <c r="J26" s="70"/>
      <c r="K26" s="70"/>
      <c r="L26" s="70"/>
      <c r="M26" s="70"/>
      <c r="N26" s="70"/>
      <c r="O26" s="70"/>
      <c r="P26" s="70"/>
      <c r="Q26" s="70"/>
      <c r="R26" s="70"/>
      <c r="S26" s="70"/>
      <c r="T26" s="70"/>
      <c r="U26" s="70"/>
    </row>
    <row r="27" spans="1:21" x14ac:dyDescent="0.25">
      <c r="A27" t="s">
        <v>47</v>
      </c>
      <c r="I27" s="70" t="s">
        <v>60</v>
      </c>
      <c r="J27" s="70"/>
      <c r="K27" s="70"/>
      <c r="L27" s="70"/>
      <c r="M27" s="70"/>
      <c r="N27" s="70"/>
      <c r="O27" s="70"/>
      <c r="P27" s="70"/>
      <c r="Q27" s="70"/>
      <c r="R27" s="70"/>
      <c r="S27" s="70"/>
      <c r="T27" s="70"/>
      <c r="U27" s="70"/>
    </row>
    <row r="28" spans="1:21" x14ac:dyDescent="0.25">
      <c r="A28" t="s">
        <v>48</v>
      </c>
    </row>
  </sheetData>
  <sheetProtection algorithmName="SHA-512" hashValue="wWKFFhUiQuGRceO1qFfaAUXARvvpbb+J9EePpRVMx9JmyfWsGC4kmUZOscKPGFWUm70r4F/YWNtA45E8vR+MUg==" saltValue="BXjVR0y6YHzjqzczAC4uIw==" spinCount="100000" sheet="1" scenarios="1" selectLockedCells="1" selectUnlockedCells="1"/>
  <mergeCells count="3">
    <mergeCell ref="I25:U25"/>
    <mergeCell ref="I26:U26"/>
    <mergeCell ref="I27:U2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Worksheets Home</vt:lpstr>
      <vt:lpstr>Master's or Cert</vt:lpstr>
      <vt:lpstr>Doctoral</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Lisa Westendorf</cp:lastModifiedBy>
  <cp:lastPrinted>2019-02-07T21:36:17Z</cp:lastPrinted>
  <dcterms:created xsi:type="dcterms:W3CDTF">2018-06-06T22:54:45Z</dcterms:created>
  <dcterms:modified xsi:type="dcterms:W3CDTF">2022-03-03T20:52:44Z</dcterms:modified>
</cp:coreProperties>
</file>