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fileSharing readOnlyRecommended="1"/>
  <workbookPr/>
  <mc:AlternateContent xmlns:mc="http://schemas.openxmlformats.org/markup-compatibility/2006">
    <mc:Choice Requires="x15">
      <x15ac:absPath xmlns:x15ac="http://schemas.microsoft.com/office/spreadsheetml/2010/11/ac" url="R:\Financial Aid\Communication\2223\Aid Offer Materials\Grad &amp; Law\Billing Worksheets\"/>
    </mc:Choice>
  </mc:AlternateContent>
  <xr:revisionPtr revIDLastSave="0" documentId="13_ncr:1_{C1C9FCBE-3975-4402-891C-476B0575E682}" xr6:coauthVersionLast="47" xr6:coauthVersionMax="47" xr10:uidLastSave="{00000000-0000-0000-0000-000000000000}"/>
  <workbookProtection workbookAlgorithmName="SHA-512" workbookHashValue="SZlu58SV0CbbFr9vThmyOz/Ug76AEVal3qvh9Tean6teDVWUsg+u0Znwn2c1c+HBHAMGNtT0+5QxqzKSVfrO7A==" workbookSaltValue="OemGGV3QlnFUN3fpe4YfMA==" workbookSpinCount="100000" lockStructure="1"/>
  <bookViews>
    <workbookView xWindow="34230" yWindow="1095" windowWidth="19050" windowHeight="12975" tabRatio="721" xr2:uid="{00000000-000D-0000-FFFF-FFFF00000000}"/>
  </bookViews>
  <sheets>
    <sheet name="Worksheets Home" sheetId="4" r:id="rId1"/>
    <sheet name="PSM Bio, Phys &amp; Online GIS M.A." sheetId="1" r:id="rId2"/>
    <sheet name="Most Programs" sheetId="23" r:id="rId3"/>
    <sheet name="Data" sheetId="2" state="hidden" r:id="rId4"/>
  </sheets>
  <definedNames>
    <definedName name="Credits">Data!$A$5:$A$21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7" i="23" l="1"/>
  <c r="L17" i="23"/>
  <c r="J17" i="23"/>
  <c r="N17" i="1"/>
  <c r="L17" i="1"/>
  <c r="J17" i="1"/>
  <c r="N24" i="23"/>
  <c r="L24" i="23"/>
  <c r="J24" i="23"/>
  <c r="N23" i="23"/>
  <c r="L23" i="23"/>
  <c r="J23" i="23"/>
  <c r="N24" i="1"/>
  <c r="L24" i="1"/>
  <c r="J24" i="1"/>
  <c r="N23" i="1"/>
  <c r="L23" i="1"/>
  <c r="J23" i="1"/>
  <c r="C32" i="23" l="1"/>
  <c r="N14" i="23"/>
  <c r="L14" i="23"/>
  <c r="J14" i="23"/>
  <c r="N12" i="23"/>
  <c r="L12" i="23"/>
  <c r="J12" i="23"/>
  <c r="C32" i="1"/>
  <c r="L14" i="1" l="1"/>
  <c r="N14" i="1"/>
  <c r="J14" i="1"/>
  <c r="N12" i="1"/>
  <c r="L12" i="1"/>
  <c r="J12" i="1"/>
  <c r="N15" i="23" l="1"/>
  <c r="L15" i="23"/>
  <c r="J15" i="23"/>
  <c r="N15" i="1" l="1"/>
  <c r="L15" i="1"/>
  <c r="J15" i="1"/>
  <c r="H26" i="1" l="1"/>
  <c r="N25" i="1"/>
  <c r="L25" i="1"/>
  <c r="J25" i="1"/>
  <c r="N22" i="1"/>
  <c r="L22" i="1"/>
  <c r="J22" i="1"/>
  <c r="N21" i="1"/>
  <c r="L21" i="1"/>
  <c r="J21" i="1"/>
  <c r="N16" i="1"/>
  <c r="J16" i="1"/>
  <c r="H14" i="1"/>
  <c r="H24" i="1" l="1"/>
  <c r="N27" i="1"/>
  <c r="H23" i="1"/>
  <c r="H27" i="1" s="1"/>
  <c r="J27" i="1"/>
  <c r="L27" i="1"/>
  <c r="J18" i="1"/>
  <c r="L18" i="1"/>
  <c r="H16" i="1"/>
  <c r="H17" i="1"/>
  <c r="H15" i="1"/>
  <c r="N18" i="1"/>
  <c r="H12" i="1"/>
  <c r="N29" i="1" l="1"/>
  <c r="L29" i="1"/>
  <c r="J29" i="1"/>
  <c r="H18" i="1"/>
  <c r="H29" i="1" s="1"/>
  <c r="H24" i="23" l="1"/>
  <c r="H26" i="23" l="1"/>
  <c r="N25" i="23"/>
  <c r="L25" i="23"/>
  <c r="J25" i="23"/>
  <c r="N22" i="23"/>
  <c r="L22" i="23"/>
  <c r="J22" i="23"/>
  <c r="N21" i="23"/>
  <c r="L21" i="23"/>
  <c r="J21" i="23"/>
  <c r="N16" i="23"/>
  <c r="J16" i="23"/>
  <c r="N18" i="23" l="1"/>
  <c r="H16" i="23"/>
  <c r="L18" i="23"/>
  <c r="J18" i="23"/>
  <c r="H15" i="23"/>
  <c r="H14" i="23"/>
  <c r="H17" i="23"/>
  <c r="H12" i="23"/>
  <c r="H18" i="23" l="1"/>
  <c r="J27" i="23"/>
  <c r="J29" i="23" s="1"/>
  <c r="L27" i="23" l="1"/>
  <c r="L29" i="23" s="1"/>
  <c r="N27" i="23"/>
  <c r="N29" i="23" s="1"/>
  <c r="H23" i="23" l="1"/>
  <c r="H27" i="23" s="1"/>
  <c r="H29" i="23" s="1"/>
</calcChain>
</file>

<file path=xl/sharedStrings.xml><?xml version="1.0" encoding="utf-8"?>
<sst xmlns="http://schemas.openxmlformats.org/spreadsheetml/2006/main" count="149" uniqueCount="69">
  <si>
    <t>Fees:</t>
  </si>
  <si>
    <r>
      <t>Tuition</t>
    </r>
    <r>
      <rPr>
        <vertAlign val="superscript"/>
        <sz val="11"/>
        <color theme="1"/>
        <rFont val="Calibri"/>
        <family val="2"/>
        <scheme val="minor"/>
      </rPr>
      <t>1</t>
    </r>
  </si>
  <si>
    <r>
      <t>Technology Fee</t>
    </r>
    <r>
      <rPr>
        <vertAlign val="superscript"/>
        <sz val="11"/>
        <color theme="1"/>
        <rFont val="Calibri"/>
        <family val="2"/>
        <scheme val="minor"/>
      </rPr>
      <t>2</t>
    </r>
  </si>
  <si>
    <t>ANNUAL</t>
  </si>
  <si>
    <t>Yes</t>
  </si>
  <si>
    <t>No</t>
  </si>
  <si>
    <t>Total Charges:</t>
  </si>
  <si>
    <t>CHARGES</t>
  </si>
  <si>
    <t>Outside Scholarship(s)</t>
  </si>
  <si>
    <t>Total Credits:</t>
  </si>
  <si>
    <t>CREDITS</t>
  </si>
  <si>
    <t>Estimated Balance:</t>
  </si>
  <si>
    <t>Notes:</t>
  </si>
  <si>
    <r>
      <t xml:space="preserve">Financial Aid | University Hall 255 | Ph: 303-871-4020 | Fax: 303-871-2341 | </t>
    </r>
    <r>
      <rPr>
        <u/>
        <sz val="11"/>
        <color rgb="FF98002E"/>
        <rFont val="Calibri"/>
        <family val="2"/>
        <scheme val="minor"/>
      </rPr>
      <t>finaid@du.edu</t>
    </r>
    <r>
      <rPr>
        <sz val="11"/>
        <color theme="1"/>
        <rFont val="Calibri"/>
        <family val="2"/>
        <scheme val="minor"/>
      </rPr>
      <t xml:space="preserve"> | </t>
    </r>
    <r>
      <rPr>
        <u/>
        <sz val="11"/>
        <color rgb="FF98002E"/>
        <rFont val="Calibri"/>
        <family val="2"/>
        <scheme val="minor"/>
      </rPr>
      <t>www.du.edu/financialaid</t>
    </r>
  </si>
  <si>
    <t>How many credits do you plan to take each quarter?</t>
  </si>
  <si>
    <t>DU Scholarships and Grants</t>
  </si>
  <si>
    <t>Student Fees</t>
  </si>
  <si>
    <r>
      <t>Direct Unsubsidized Loan</t>
    </r>
    <r>
      <rPr>
        <vertAlign val="superscript"/>
        <sz val="11"/>
        <color theme="1"/>
        <rFont val="Calibri"/>
        <family val="2"/>
        <scheme val="minor"/>
      </rPr>
      <t>3</t>
    </r>
  </si>
  <si>
    <r>
      <t>Direct Graduate PLUS Loan</t>
    </r>
    <r>
      <rPr>
        <vertAlign val="superscript"/>
        <sz val="11"/>
        <color theme="1"/>
        <rFont val="Calibri"/>
        <family val="2"/>
        <scheme val="minor"/>
      </rPr>
      <t>4</t>
    </r>
  </si>
  <si>
    <t>Flat-Rate</t>
  </si>
  <si>
    <t>No Flat-Rate</t>
  </si>
  <si>
    <t>Health Insurance</t>
  </si>
  <si>
    <t>Other Annual Assistance</t>
  </si>
  <si>
    <t>Payment(s) Made and/or Employer Reimbursements</t>
  </si>
  <si>
    <t>4 credits</t>
  </si>
  <si>
    <t>5 credits</t>
  </si>
  <si>
    <t>6 credits</t>
  </si>
  <si>
    <t>7 credits</t>
  </si>
  <si>
    <t>8 credits</t>
  </si>
  <si>
    <t>9 credits</t>
  </si>
  <si>
    <t>10 credits</t>
  </si>
  <si>
    <t>11 credits</t>
  </si>
  <si>
    <t>12 credits</t>
  </si>
  <si>
    <t>13 credits</t>
  </si>
  <si>
    <t>14 credits</t>
  </si>
  <si>
    <t>15 credits</t>
  </si>
  <si>
    <t>16 credits</t>
  </si>
  <si>
    <t>17 credits</t>
  </si>
  <si>
    <t>18 credits</t>
  </si>
  <si>
    <t>19 credits</t>
  </si>
  <si>
    <t>20 credits</t>
  </si>
  <si>
    <t>not enrolled</t>
  </si>
  <si>
    <t>21 credits</t>
  </si>
  <si>
    <t>22 credits</t>
  </si>
  <si>
    <t xml:space="preserve">Will you use DU's Health &amp; Counseling Services? </t>
  </si>
  <si>
    <t>Will you enroll in DU's Health Insurance Plan?</t>
  </si>
  <si>
    <t>When will/did you start this program?</t>
  </si>
  <si>
    <t>2020 Fall Quarter or Later</t>
  </si>
  <si>
    <t>Prior to 2020 Fall Quarter</t>
  </si>
  <si>
    <t>Technology fees are $4 per credit. If you will be enrolled in less than 4 credits, you will not be eligible for federal student loans.</t>
  </si>
  <si>
    <t>Choose Your Program:</t>
  </si>
  <si>
    <t>All other programs</t>
  </si>
  <si>
    <t>Bio and GIS M.A.</t>
  </si>
  <si>
    <t>PSM in Biomedical Sciences or Physiology &amp; MS in Geographic Information Science (Online)</t>
  </si>
  <si>
    <t>This worksheet automatically deducts the 1.057% origination fee from the Direct Unsubsidized loan amount.</t>
  </si>
  <si>
    <t>The Direct Graduate PLUS loan is a supplemental, credit-based loan that you must apply for separately through StudentAid.gov. This loan 
  will not appear on your initial financial aid offer and is not guaranteed financing, since you must be approved by the Department of 
  Education before you can borrow it. This worksheet automatically deducts the 4.228% origination fee from the total amount.</t>
  </si>
  <si>
    <r>
      <t xml:space="preserve">2022-23 Estimated Billing Worksheets
</t>
    </r>
    <r>
      <rPr>
        <b/>
        <i/>
        <sz val="16"/>
        <color theme="1"/>
        <rFont val="Calibri"/>
        <family val="2"/>
        <scheme val="minor"/>
      </rPr>
      <t>Natural Sciences &amp; Mathematics</t>
    </r>
  </si>
  <si>
    <r>
      <t>These worksheets are designed to help you estimate your invoices throughout the academic year.</t>
    </r>
    <r>
      <rPr>
        <b/>
        <sz val="11"/>
        <color rgb="FF000000"/>
        <rFont val="Calibri"/>
        <family val="2"/>
        <scheme val="minor"/>
      </rPr>
      <t xml:space="preserve"> In order to complete a worksheet, you'll need a copy of your most recent 2022-2023 financial aid offer.</t>
    </r>
    <r>
      <rPr>
        <sz val="11"/>
        <color rgb="FF000000"/>
        <rFont val="Calibri"/>
        <family val="2"/>
        <scheme val="minor"/>
      </rPr>
      <t xml:space="preserve"> Fill in the sections highlighted in blue. You will likely not have all the types of aid listed in the "credits" section. Please remember that these worksheets are only a planning tool. Additional, unanticipated charges or credits may be included on your actual bill. </t>
    </r>
  </si>
  <si>
    <t>Tuition for the 2022-2023 academic year is $767 per credit.</t>
  </si>
  <si>
    <t>Tuition for the 2022-2023 academic year is $1,535 per credit.</t>
  </si>
  <si>
    <t>Tuition for the 2022-2023 academic year is $1,535 per credit. If enrolled in 12-18 credits, tuition will be charged a flat rate of $18,420.</t>
  </si>
  <si>
    <r>
      <t xml:space="preserve">2022-23 Estimated Billing Worksheet
</t>
    </r>
    <r>
      <rPr>
        <b/>
        <i/>
        <sz val="16"/>
        <color theme="1"/>
        <rFont val="Calibri"/>
        <family val="2"/>
        <scheme val="minor"/>
      </rPr>
      <t>PSM in Biomedical Sciences or Physiology, &amp; Online MS in Geographic Information Science</t>
    </r>
  </si>
  <si>
    <t>FALL 2022:</t>
  </si>
  <si>
    <t>WINTER 2023:</t>
  </si>
  <si>
    <t>SPRING 2023:</t>
  </si>
  <si>
    <t>FALL 2022</t>
  </si>
  <si>
    <t>WINTER 2023</t>
  </si>
  <si>
    <t>SPRING 2023</t>
  </si>
  <si>
    <r>
      <t xml:space="preserve">2022-23 Estimated Billing Worksheet
</t>
    </r>
    <r>
      <rPr>
        <b/>
        <i/>
        <sz val="16"/>
        <color theme="1"/>
        <rFont val="Calibri"/>
        <family val="2"/>
        <scheme val="minor"/>
      </rPr>
      <t>Most Programs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</si>
</sst>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6" x14ac:knownFonts="1">
    <font>
      <sz val="11"/>
      <color theme="1"/>
      <name val="Calibri"/>
      <family val="2"/>
      <scheme val="minor"/>
    </font>
    <font>
      <sz val="11"/>
      <color theme="1"/>
      <name val="Calibri"/>
      <family val="2"/>
      <scheme val="minor"/>
    </font>
    <font>
      <b/>
      <sz val="11"/>
      <color theme="1"/>
      <name val="Calibri"/>
      <family val="2"/>
      <scheme val="minor"/>
    </font>
    <font>
      <b/>
      <sz val="16"/>
      <color theme="1"/>
      <name val="Calibri"/>
      <family val="2"/>
      <scheme val="minor"/>
    </font>
    <font>
      <sz val="10"/>
      <color rgb="FF000000"/>
      <name val="Calibri"/>
      <family val="2"/>
      <scheme val="minor"/>
    </font>
    <font>
      <vertAlign val="superscript"/>
      <sz val="11"/>
      <color theme="1"/>
      <name val="Calibri"/>
      <family val="2"/>
      <scheme val="minor"/>
    </font>
    <font>
      <b/>
      <i/>
      <sz val="14"/>
      <color rgb="FF98002E"/>
      <name val="Calibri"/>
      <family val="2"/>
      <scheme val="minor"/>
    </font>
    <font>
      <b/>
      <sz val="14"/>
      <color theme="1"/>
      <name val="Calibri"/>
      <family val="2"/>
      <scheme val="minor"/>
    </font>
    <font>
      <u/>
      <sz val="11"/>
      <color rgb="FF98002E"/>
      <name val="Calibri"/>
      <family val="2"/>
      <scheme val="minor"/>
    </font>
    <font>
      <b/>
      <i/>
      <sz val="16"/>
      <color theme="1"/>
      <name val="Calibri"/>
      <family val="2"/>
      <scheme val="minor"/>
    </font>
    <font>
      <b/>
      <sz val="12"/>
      <color theme="1"/>
      <name val="Calibri"/>
      <family val="2"/>
      <scheme val="minor"/>
    </font>
    <font>
      <sz val="11"/>
      <color rgb="FF000000"/>
      <name val="Calibri"/>
      <family val="2"/>
      <scheme val="minor"/>
    </font>
    <font>
      <b/>
      <sz val="11"/>
      <color rgb="FF000000"/>
      <name val="Calibri"/>
      <family val="2"/>
      <scheme val="minor"/>
    </font>
    <font>
      <u/>
      <sz val="11"/>
      <color theme="10"/>
      <name val="Calibri"/>
      <family val="2"/>
      <scheme val="minor"/>
    </font>
    <font>
      <b/>
      <i/>
      <u/>
      <sz val="14"/>
      <color theme="1"/>
      <name val="Calibri"/>
      <family val="2"/>
      <scheme val="minor"/>
    </font>
    <font>
      <i/>
      <sz val="11"/>
      <color rgb="FF000000"/>
      <name val="Calibri"/>
      <family val="2"/>
      <scheme val="minor"/>
    </font>
  </fonts>
  <fills count="4">
    <fill>
      <patternFill patternType="none"/>
    </fill>
    <fill>
      <patternFill patternType="gray125"/>
    </fill>
    <fill>
      <patternFill patternType="solid">
        <fgColor theme="4" tint="0.59999389629810485"/>
        <bgColor indexed="64"/>
      </patternFill>
    </fill>
    <fill>
      <patternFill patternType="solid">
        <fgColor theme="0" tint="-4.9989318521683403E-2"/>
        <bgColor indexed="64"/>
      </patternFill>
    </fill>
  </fills>
  <borders count="13">
    <border>
      <left/>
      <right/>
      <top/>
      <bottom/>
      <diagonal/>
    </border>
    <border>
      <left/>
      <right/>
      <top style="thin">
        <color indexed="64"/>
      </top>
      <bottom/>
      <diagonal/>
    </border>
    <border>
      <left/>
      <right/>
      <top style="thin">
        <color indexed="64"/>
      </top>
      <bottom style="medium">
        <color indexed="64"/>
      </bottom>
      <diagonal/>
    </border>
    <border>
      <left/>
      <right/>
      <top/>
      <bottom style="thin">
        <color indexed="64"/>
      </bottom>
      <diagonal/>
    </border>
    <border>
      <left style="dashed">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thin">
        <color indexed="64"/>
      </bottom>
      <diagonal/>
    </border>
    <border>
      <left style="dashed">
        <color indexed="64"/>
      </left>
      <right style="dashed">
        <color indexed="64"/>
      </right>
      <top/>
      <bottom style="dashed">
        <color indexed="64"/>
      </bottom>
      <diagonal/>
    </border>
    <border>
      <left/>
      <right/>
      <top style="double">
        <color auto="1"/>
      </top>
      <bottom style="double">
        <color auto="1"/>
      </bottom>
      <diagonal/>
    </border>
    <border>
      <left/>
      <right style="dashed">
        <color indexed="64"/>
      </right>
      <top/>
      <bottom/>
      <diagonal/>
    </border>
    <border>
      <left/>
      <right style="dashed">
        <color indexed="64"/>
      </right>
      <top/>
      <bottom style="thin">
        <color indexed="64"/>
      </bottom>
      <diagonal/>
    </border>
    <border>
      <left style="dotted">
        <color auto="1"/>
      </left>
      <right/>
      <top style="dotted">
        <color auto="1"/>
      </top>
      <bottom style="dotted">
        <color auto="1"/>
      </bottom>
      <diagonal/>
    </border>
    <border>
      <left/>
      <right style="dotted">
        <color auto="1"/>
      </right>
      <top style="dotted">
        <color auto="1"/>
      </top>
      <bottom style="dotted">
        <color auto="1"/>
      </bottom>
      <diagonal/>
    </border>
    <border>
      <left style="dotted">
        <color indexed="64"/>
      </left>
      <right style="dotted">
        <color indexed="64"/>
      </right>
      <top style="dotted">
        <color indexed="64"/>
      </top>
      <bottom style="thin">
        <color indexed="64"/>
      </bottom>
      <diagonal/>
    </border>
  </borders>
  <cellStyleXfs count="3">
    <xf numFmtId="0" fontId="0" fillId="0" borderId="0"/>
    <xf numFmtId="44" fontId="1" fillId="0" borderId="0" applyFont="0" applyFill="0" applyBorder="0" applyAlignment="0" applyProtection="0"/>
    <xf numFmtId="0" fontId="13" fillId="0" borderId="0" applyNumberFormat="0" applyFill="0" applyBorder="0" applyAlignment="0" applyProtection="0"/>
  </cellStyleXfs>
  <cellXfs count="74">
    <xf numFmtId="0" fontId="0" fillId="0" borderId="0" xfId="0"/>
    <xf numFmtId="0" fontId="2" fillId="0" borderId="2" xfId="0" applyFont="1" applyBorder="1"/>
    <xf numFmtId="0" fontId="0" fillId="0" borderId="2" xfId="0" applyBorder="1"/>
    <xf numFmtId="0" fontId="0" fillId="0" borderId="2" xfId="0" applyBorder="1" applyAlignment="1">
      <alignment horizontal="center"/>
    </xf>
    <xf numFmtId="44" fontId="2" fillId="0" borderId="2" xfId="1" applyFont="1" applyBorder="1" applyAlignment="1">
      <alignment horizontal="center"/>
    </xf>
    <xf numFmtId="44" fontId="0" fillId="0" borderId="0" xfId="1" applyFont="1"/>
    <xf numFmtId="0" fontId="6" fillId="0" borderId="0" xfId="0" applyFont="1" applyBorder="1" applyAlignment="1">
      <alignment horizontal="left"/>
    </xf>
    <xf numFmtId="0" fontId="2" fillId="0" borderId="0" xfId="0" applyFont="1"/>
    <xf numFmtId="44" fontId="2" fillId="0" borderId="0" xfId="1" applyFont="1"/>
    <xf numFmtId="0" fontId="0" fillId="3" borderId="0" xfId="0" applyFill="1" applyAlignment="1">
      <alignment horizontal="left"/>
    </xf>
    <xf numFmtId="0" fontId="0" fillId="3" borderId="0" xfId="0" applyFill="1"/>
    <xf numFmtId="44" fontId="0" fillId="3" borderId="0" xfId="1" applyFont="1" applyFill="1"/>
    <xf numFmtId="0" fontId="0" fillId="3" borderId="0" xfId="0" applyFill="1" applyAlignment="1">
      <alignment horizontal="left" indent="2"/>
    </xf>
    <xf numFmtId="0" fontId="0" fillId="0" borderId="7" xfId="0" applyBorder="1"/>
    <xf numFmtId="0" fontId="7" fillId="0" borderId="7" xfId="0" applyFont="1" applyBorder="1"/>
    <xf numFmtId="44" fontId="0" fillId="2" borderId="6" xfId="1" applyNumberFormat="1" applyFont="1" applyFill="1" applyBorder="1" applyProtection="1">
      <protection locked="0"/>
    </xf>
    <xf numFmtId="44" fontId="0" fillId="2" borderId="4" xfId="1" applyFont="1" applyFill="1" applyBorder="1" applyProtection="1">
      <protection locked="0"/>
    </xf>
    <xf numFmtId="44" fontId="0" fillId="2" borderId="4" xfId="0" applyNumberFormat="1" applyFill="1" applyBorder="1" applyProtection="1">
      <protection locked="0"/>
    </xf>
    <xf numFmtId="44" fontId="0" fillId="2" borderId="5" xfId="1" applyFont="1" applyFill="1" applyBorder="1" applyProtection="1">
      <protection locked="0"/>
    </xf>
    <xf numFmtId="0" fontId="0" fillId="0" borderId="1" xfId="0" applyBorder="1"/>
    <xf numFmtId="0" fontId="3" fillId="0" borderId="1" xfId="0" applyFont="1" applyBorder="1" applyAlignment="1">
      <alignment horizontal="right" vertical="top" wrapText="1"/>
    </xf>
    <xf numFmtId="0" fontId="3" fillId="0" borderId="1" xfId="0" applyFont="1" applyBorder="1" applyAlignment="1">
      <alignment horizontal="right" vertical="top"/>
    </xf>
    <xf numFmtId="0" fontId="4" fillId="0" borderId="0" xfId="0" applyFont="1" applyFill="1" applyBorder="1" applyAlignment="1" applyProtection="1">
      <alignment horizontal="center" wrapText="1"/>
      <protection locked="0"/>
    </xf>
    <xf numFmtId="44" fontId="10" fillId="0" borderId="7" xfId="1" applyFont="1" applyBorder="1"/>
    <xf numFmtId="0" fontId="10" fillId="0" borderId="7" xfId="0" applyFont="1" applyBorder="1"/>
    <xf numFmtId="0" fontId="0" fillId="0" borderId="0" xfId="0" applyFill="1"/>
    <xf numFmtId="0" fontId="0" fillId="3" borderId="3" xfId="0" applyFill="1" applyBorder="1"/>
    <xf numFmtId="44" fontId="0" fillId="3" borderId="3" xfId="1" applyFont="1" applyFill="1" applyBorder="1"/>
    <xf numFmtId="0" fontId="4" fillId="0" borderId="0" xfId="0" applyFont="1" applyBorder="1" applyAlignment="1">
      <alignment horizontal="left" wrapText="1" indent="1"/>
    </xf>
    <xf numFmtId="0" fontId="0" fillId="3" borderId="0" xfId="0" applyFill="1" applyBorder="1"/>
    <xf numFmtId="44" fontId="0" fillId="3" borderId="0" xfId="1" applyFont="1" applyFill="1" applyBorder="1"/>
    <xf numFmtId="0" fontId="0" fillId="2" borderId="4" xfId="0" applyFill="1" applyBorder="1" applyProtection="1">
      <protection locked="0"/>
    </xf>
    <xf numFmtId="0" fontId="0" fillId="0" borderId="3" xfId="0" applyFill="1" applyBorder="1"/>
    <xf numFmtId="44" fontId="0" fillId="0" borderId="3" xfId="1" applyFont="1" applyFill="1" applyBorder="1"/>
    <xf numFmtId="44" fontId="0" fillId="3" borderId="3" xfId="1" applyFont="1" applyFill="1" applyBorder="1" applyProtection="1">
      <protection locked="0"/>
    </xf>
    <xf numFmtId="0" fontId="0" fillId="0" borderId="0" xfId="0" applyFont="1"/>
    <xf numFmtId="0" fontId="0" fillId="0" borderId="0" xfId="0" applyAlignment="1">
      <alignment horizontal="left" indent="2"/>
    </xf>
    <xf numFmtId="0" fontId="0" fillId="0" borderId="0" xfId="0" applyAlignment="1"/>
    <xf numFmtId="0" fontId="14" fillId="0" borderId="0" xfId="0" applyFont="1" applyAlignment="1">
      <alignment horizontal="left" vertical="top" indent="3"/>
    </xf>
    <xf numFmtId="0" fontId="13" fillId="0" borderId="0" xfId="2" applyAlignment="1" applyProtection="1">
      <alignment horizontal="left" indent="5"/>
      <protection locked="0"/>
    </xf>
    <xf numFmtId="0" fontId="0" fillId="0" borderId="0" xfId="0" applyProtection="1">
      <protection locked="0"/>
    </xf>
    <xf numFmtId="0" fontId="0" fillId="0" borderId="0" xfId="0" applyProtection="1"/>
    <xf numFmtId="0" fontId="0" fillId="0" borderId="0" xfId="0" applyAlignment="1">
      <alignment horizontal="left"/>
    </xf>
    <xf numFmtId="0" fontId="4" fillId="2" borderId="4" xfId="0" applyFont="1" applyFill="1" applyBorder="1" applyAlignment="1" applyProtection="1">
      <alignment wrapText="1"/>
      <protection locked="0"/>
    </xf>
    <xf numFmtId="44" fontId="2" fillId="0" borderId="0" xfId="1" applyFont="1" applyAlignment="1">
      <alignment horizontal="center"/>
    </xf>
    <xf numFmtId="0" fontId="0" fillId="2" borderId="5" xfId="0" applyFill="1" applyBorder="1" applyProtection="1">
      <protection locked="0"/>
    </xf>
    <xf numFmtId="0" fontId="11" fillId="0" borderId="0" xfId="0" applyFont="1" applyBorder="1" applyAlignment="1">
      <alignment horizontal="left" vertical="center" wrapText="1" indent="1"/>
    </xf>
    <xf numFmtId="0" fontId="0" fillId="0" borderId="0" xfId="0" applyAlignment="1">
      <alignment horizontal="left"/>
    </xf>
    <xf numFmtId="0" fontId="0" fillId="0" borderId="0" xfId="0" applyAlignment="1">
      <alignment wrapText="1"/>
    </xf>
    <xf numFmtId="0" fontId="5" fillId="0" borderId="0" xfId="0" applyFont="1"/>
    <xf numFmtId="0" fontId="5" fillId="0" borderId="0" xfId="0" applyFont="1" applyAlignment="1">
      <alignment horizontal="right" vertical="top"/>
    </xf>
    <xf numFmtId="0" fontId="5" fillId="0" borderId="0" xfId="0" applyFont="1" applyAlignment="1">
      <alignment horizontal="right"/>
    </xf>
    <xf numFmtId="0" fontId="15" fillId="0" borderId="0" xfId="0" applyFont="1" applyBorder="1" applyAlignment="1">
      <alignment horizontal="left" vertical="top" indent="1"/>
    </xf>
    <xf numFmtId="44" fontId="0" fillId="2" borderId="12" xfId="1" applyFont="1" applyFill="1" applyBorder="1" applyProtection="1">
      <protection locked="0"/>
    </xf>
    <xf numFmtId="0" fontId="13" fillId="0" borderId="0" xfId="2" applyAlignment="1" applyProtection="1">
      <alignment horizontal="left" indent="5"/>
    </xf>
    <xf numFmtId="0" fontId="13" fillId="0" borderId="0" xfId="2" applyAlignment="1">
      <alignment horizontal="left" indent="5"/>
    </xf>
    <xf numFmtId="0" fontId="0" fillId="0" borderId="1" xfId="0" applyBorder="1" applyAlignment="1">
      <alignment horizontal="center"/>
    </xf>
    <xf numFmtId="0" fontId="3" fillId="0" borderId="3" xfId="0" applyFont="1" applyBorder="1" applyAlignment="1">
      <alignment horizontal="right" wrapText="1"/>
    </xf>
    <xf numFmtId="0" fontId="3" fillId="0" borderId="3" xfId="0" applyFont="1" applyBorder="1" applyAlignment="1">
      <alignment horizontal="right"/>
    </xf>
    <xf numFmtId="0" fontId="11" fillId="0" borderId="0" xfId="0" applyFont="1" applyBorder="1" applyAlignment="1">
      <alignment horizontal="left" vertical="center" wrapText="1"/>
    </xf>
    <xf numFmtId="0" fontId="3" fillId="0" borderId="3" xfId="0" applyFont="1" applyBorder="1" applyAlignment="1">
      <alignment horizontal="right" vertical="top" wrapText="1"/>
    </xf>
    <xf numFmtId="0" fontId="0" fillId="2" borderId="10" xfId="0" applyFill="1" applyBorder="1" applyAlignment="1" applyProtection="1">
      <alignment horizontal="left"/>
      <protection locked="0"/>
    </xf>
    <xf numFmtId="0" fontId="0" fillId="2" borderId="11" xfId="0" applyFill="1" applyBorder="1" applyAlignment="1" applyProtection="1">
      <alignment horizontal="left"/>
      <protection locked="0"/>
    </xf>
    <xf numFmtId="0" fontId="0" fillId="3" borderId="0" xfId="0" applyFill="1" applyAlignment="1">
      <alignment horizontal="center"/>
    </xf>
    <xf numFmtId="0" fontId="13" fillId="3" borderId="0" xfId="2" applyFill="1" applyBorder="1" applyAlignment="1">
      <alignment horizontal="left"/>
    </xf>
    <xf numFmtId="0" fontId="13" fillId="3" borderId="8" xfId="2" applyFill="1" applyBorder="1" applyAlignment="1">
      <alignment horizontal="left"/>
    </xf>
    <xf numFmtId="0" fontId="13" fillId="0" borderId="3" xfId="2" applyFill="1" applyBorder="1" applyAlignment="1">
      <alignment horizontal="left"/>
    </xf>
    <xf numFmtId="0" fontId="13" fillId="0" borderId="9" xfId="2" applyFill="1" applyBorder="1" applyAlignment="1">
      <alignment horizontal="left"/>
    </xf>
    <xf numFmtId="0" fontId="0" fillId="0" borderId="0" xfId="0" applyAlignment="1">
      <alignment horizontal="left"/>
    </xf>
    <xf numFmtId="0" fontId="0" fillId="3" borderId="3" xfId="0" applyFill="1" applyBorder="1" applyAlignment="1">
      <alignment horizontal="left"/>
    </xf>
    <xf numFmtId="0" fontId="0" fillId="0" borderId="0" xfId="0" applyAlignment="1">
      <alignment horizontal="left" wrapText="1"/>
    </xf>
    <xf numFmtId="0" fontId="3" fillId="0" borderId="0" xfId="0" applyFont="1" applyAlignment="1">
      <alignment horizontal="right" vertical="top" wrapText="1"/>
    </xf>
    <xf numFmtId="0" fontId="3" fillId="0" borderId="0" xfId="0" applyFont="1" applyAlignment="1">
      <alignment horizontal="right" vertical="top"/>
    </xf>
    <xf numFmtId="0" fontId="11" fillId="0" borderId="0" xfId="0" applyFont="1" applyBorder="1" applyAlignment="1">
      <alignment horizontal="left" vertical="center" wrapText="1" indent="1"/>
    </xf>
  </cellXfs>
  <cellStyles count="3">
    <cellStyle name="Currency" xfId="1" builtinId="4"/>
    <cellStyle name="Hyperlink" xfId="2" builtinId="8"/>
    <cellStyle name="Normal" xfId="0" builtinId="0"/>
  </cellStyles>
  <dxfs count="0"/>
  <tableStyles count="0" defaultTableStyle="TableStyleMedium2" defaultPivotStyle="PivotStyleLight16"/>
  <colors>
    <mruColors>
      <color rgb="FF98002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1209675</xdr:colOff>
      <xdr:row>1</xdr:row>
      <xdr:rowOff>489762</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76225" y="219075"/>
          <a:ext cx="1209675" cy="48976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3</xdr:col>
      <xdr:colOff>457200</xdr:colOff>
      <xdr:row>1</xdr:row>
      <xdr:rowOff>489762</xdr:rowOff>
    </xdr:to>
    <xdr:pic>
      <xdr:nvPicPr>
        <xdr:cNvPr id="5" name="Picture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257300" cy="489762"/>
        </a:xfrm>
        <a:prstGeom prst="rect">
          <a:avLst/>
        </a:prstGeom>
      </xdr:spPr>
    </xdr:pic>
    <xdr:clientData/>
  </xdr:twoCellAnchor>
  <xdr:twoCellAnchor editAs="oneCell">
    <xdr:from>
      <xdr:col>1</xdr:col>
      <xdr:colOff>0</xdr:colOff>
      <xdr:row>1</xdr:row>
      <xdr:rowOff>0</xdr:rowOff>
    </xdr:from>
    <xdr:to>
      <xdr:col>3</xdr:col>
      <xdr:colOff>457200</xdr:colOff>
      <xdr:row>1</xdr:row>
      <xdr:rowOff>489762</xdr:rowOff>
    </xdr:to>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76225" y="219075"/>
          <a:ext cx="1209675" cy="48976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3</xdr:col>
      <xdr:colOff>457200</xdr:colOff>
      <xdr:row>1</xdr:row>
      <xdr:rowOff>489762</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76225" y="219075"/>
          <a:ext cx="1209675" cy="48976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du.edu/health-and-counseling-center/coveragecosts/fees.html" TargetMode="External"/><Relationship Id="rId1" Type="http://schemas.openxmlformats.org/officeDocument/2006/relationships/hyperlink" Target="https://www.du.edu/health-and-counseling-center/coveragecosts/ship.html" TargetMode="Externa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du.edu/health-and-counseling-center/coveragecosts/fees.html" TargetMode="External"/><Relationship Id="rId1" Type="http://schemas.openxmlformats.org/officeDocument/2006/relationships/hyperlink" Target="https://www.du.edu/health-and-counseling-center/coveragecosts/ship.html" TargetMode="External"/><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15"/>
  <sheetViews>
    <sheetView showGridLines="0" showRowColHeaders="0" tabSelected="1" showRuler="0" zoomScaleNormal="100" workbookViewId="0"/>
  </sheetViews>
  <sheetFormatPr defaultColWidth="8.85546875" defaultRowHeight="15" x14ac:dyDescent="0.25"/>
  <cols>
    <col min="1" max="1" width="4.140625" customWidth="1"/>
    <col min="2" max="2" width="74.85546875" customWidth="1"/>
    <col min="3" max="3" width="12.85546875" style="5" customWidth="1"/>
    <col min="4" max="4" width="26.42578125" customWidth="1"/>
  </cols>
  <sheetData>
    <row r="1" spans="1:4" ht="17.25" customHeight="1" x14ac:dyDescent="0.25">
      <c r="A1" s="40"/>
    </row>
    <row r="2" spans="1:4" ht="47.25" customHeight="1" x14ac:dyDescent="0.35">
      <c r="B2" s="57" t="s">
        <v>56</v>
      </c>
      <c r="C2" s="58"/>
      <c r="D2" s="58"/>
    </row>
    <row r="3" spans="1:4" ht="8.25" customHeight="1" x14ac:dyDescent="0.25">
      <c r="B3" s="19"/>
      <c r="C3" s="21"/>
      <c r="D3" s="21"/>
    </row>
    <row r="4" spans="1:4" ht="66.75" customHeight="1" x14ac:dyDescent="0.25">
      <c r="B4" s="59" t="s">
        <v>57</v>
      </c>
      <c r="C4" s="59"/>
      <c r="D4" s="59"/>
    </row>
    <row r="5" spans="1:4" ht="21.75" customHeight="1" x14ac:dyDescent="0.25">
      <c r="C5"/>
    </row>
    <row r="6" spans="1:4" ht="27" customHeight="1" x14ac:dyDescent="0.25">
      <c r="B6" s="38" t="s">
        <v>50</v>
      </c>
      <c r="C6"/>
    </row>
    <row r="7" spans="1:4" x14ac:dyDescent="0.25">
      <c r="B7" s="55" t="s">
        <v>53</v>
      </c>
      <c r="C7" s="37"/>
      <c r="D7" s="37"/>
    </row>
    <row r="8" spans="1:4" x14ac:dyDescent="0.25">
      <c r="B8" s="39" t="s">
        <v>51</v>
      </c>
    </row>
    <row r="9" spans="1:4" x14ac:dyDescent="0.25">
      <c r="B9" s="54"/>
    </row>
    <row r="10" spans="1:4" x14ac:dyDescent="0.25">
      <c r="B10" s="54"/>
    </row>
    <row r="11" spans="1:4" x14ac:dyDescent="0.25">
      <c r="B11" s="54"/>
    </row>
    <row r="12" spans="1:4" x14ac:dyDescent="0.25">
      <c r="B12" s="41"/>
    </row>
    <row r="13" spans="1:4" x14ac:dyDescent="0.25">
      <c r="B13" s="41"/>
    </row>
    <row r="14" spans="1:4" x14ac:dyDescent="0.25">
      <c r="B14" s="41"/>
    </row>
    <row r="15" spans="1:4" x14ac:dyDescent="0.25">
      <c r="B15" s="56" t="s">
        <v>13</v>
      </c>
      <c r="C15" s="56"/>
      <c r="D15" s="56"/>
    </row>
  </sheetData>
  <sheetProtection algorithmName="SHA-512" hashValue="dn4OJlAP6iQBvBHQ0ulIefym7mN1rtlwX6KVZ4ILcgtHD2giGwrPTdWjJwtrJ877Dai+8ZVessqNYHE6WXy8jA==" saltValue="AUD0nXNgGVVy+K0c/q5bHA==" spinCount="100000" sheet="1" objects="1" scenarios="1" selectLockedCells="1"/>
  <mergeCells count="3">
    <mergeCell ref="B15:D15"/>
    <mergeCell ref="B2:D2"/>
    <mergeCell ref="B4:D4"/>
  </mergeCells>
  <hyperlinks>
    <hyperlink ref="B8" location="'Most Programs'!A1" display="All other programs" xr:uid="{00000000-0004-0000-0000-000000000000}"/>
    <hyperlink ref="B7" location="'PSM Bio, Phys &amp; Online GIS M.A.'!A1" display="PSM in Biomedical Sciences or Physiology &amp; MS in Geographic Information Science (Online)" xr:uid="{00000000-0004-0000-0000-000001000000}"/>
  </hyperlinks>
  <pageMargins left="0.5" right="0.5" top="0.5" bottom="0.5" header="0.3" footer="0.3"/>
  <pageSetup scale="8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O38"/>
  <sheetViews>
    <sheetView showGridLines="0" showRowColHeaders="0" showRuler="0" zoomScaleNormal="100" workbookViewId="0">
      <selection activeCell="G5" sqref="G5:H5"/>
    </sheetView>
  </sheetViews>
  <sheetFormatPr defaultColWidth="8.85546875" defaultRowHeight="15" x14ac:dyDescent="0.25"/>
  <cols>
    <col min="1" max="1" width="4.140625" customWidth="1"/>
    <col min="2" max="2" width="2.140625" customWidth="1"/>
    <col min="5" max="5" width="26.140625" customWidth="1"/>
    <col min="6" max="6" width="11.42578125" bestFit="1" customWidth="1"/>
    <col min="8" max="8" width="14.85546875" style="5" customWidth="1"/>
    <col min="9" max="9" width="4.7109375" customWidth="1"/>
    <col min="10" max="10" width="13.42578125" style="5" customWidth="1"/>
    <col min="11" max="11" width="4.7109375" customWidth="1"/>
    <col min="12" max="12" width="13.42578125" style="5" customWidth="1"/>
    <col min="13" max="13" width="4.7109375" style="5" customWidth="1"/>
    <col min="14" max="14" width="13.42578125" style="5" customWidth="1"/>
    <col min="15" max="15" width="3.42578125" customWidth="1"/>
  </cols>
  <sheetData>
    <row r="1" spans="2:15" ht="17.25" customHeight="1" x14ac:dyDescent="0.25"/>
    <row r="2" spans="2:15" ht="47.25" customHeight="1" x14ac:dyDescent="0.25">
      <c r="E2" s="60" t="s">
        <v>61</v>
      </c>
      <c r="F2" s="60"/>
      <c r="G2" s="60"/>
      <c r="H2" s="60"/>
      <c r="I2" s="60"/>
      <c r="J2" s="60"/>
      <c r="K2" s="60"/>
      <c r="L2" s="60"/>
      <c r="M2" s="60"/>
      <c r="N2" s="60"/>
      <c r="O2" s="60"/>
    </row>
    <row r="3" spans="2:15" ht="8.25" customHeight="1" x14ac:dyDescent="0.25">
      <c r="B3" s="19"/>
      <c r="C3" s="19"/>
      <c r="D3" s="19"/>
      <c r="E3" s="19"/>
      <c r="F3" s="19"/>
      <c r="G3" s="19"/>
      <c r="H3" s="20"/>
      <c r="I3" s="21"/>
      <c r="J3" s="21"/>
      <c r="K3" s="21"/>
      <c r="L3" s="21"/>
      <c r="M3" s="21"/>
      <c r="N3" s="21"/>
      <c r="O3" s="21"/>
    </row>
    <row r="4" spans="2:15" ht="24.95" customHeight="1" x14ac:dyDescent="0.25">
      <c r="B4" s="46"/>
      <c r="C4" s="52"/>
      <c r="D4" s="46"/>
      <c r="E4" s="46"/>
      <c r="F4" s="46"/>
      <c r="G4" s="46"/>
      <c r="H4" s="46"/>
      <c r="I4" s="46"/>
      <c r="J4" s="46"/>
      <c r="K4" s="46"/>
      <c r="L4" s="46"/>
      <c r="M4" s="46"/>
      <c r="N4" s="46"/>
      <c r="O4" s="46"/>
    </row>
    <row r="5" spans="2:15" ht="19.5" customHeight="1" x14ac:dyDescent="0.3">
      <c r="D5" s="6" t="s">
        <v>46</v>
      </c>
      <c r="G5" s="61"/>
      <c r="H5" s="62"/>
      <c r="J5" s="44"/>
      <c r="L5" s="44"/>
      <c r="N5" s="44"/>
    </row>
    <row r="6" spans="2:15" ht="19.5" customHeight="1" x14ac:dyDescent="0.25">
      <c r="J6" s="44"/>
      <c r="L6" s="44"/>
      <c r="N6" s="44"/>
    </row>
    <row r="7" spans="2:15" ht="19.5" customHeight="1" x14ac:dyDescent="0.25">
      <c r="J7" s="44" t="s">
        <v>62</v>
      </c>
      <c r="L7" s="44" t="s">
        <v>63</v>
      </c>
      <c r="N7" s="44" t="s">
        <v>64</v>
      </c>
    </row>
    <row r="8" spans="2:15" ht="18" customHeight="1" x14ac:dyDescent="0.3">
      <c r="D8" s="6" t="s">
        <v>14</v>
      </c>
      <c r="E8" s="28"/>
      <c r="F8" s="28"/>
      <c r="G8" s="28"/>
      <c r="H8" s="28"/>
      <c r="I8" s="28"/>
      <c r="J8" s="43"/>
      <c r="L8" s="43"/>
      <c r="M8" s="22"/>
      <c r="N8" s="43"/>
      <c r="O8" s="28"/>
    </row>
    <row r="9" spans="2:15" ht="6" customHeight="1" x14ac:dyDescent="0.25"/>
    <row r="10" spans="2:15" ht="15.75" thickBot="1" x14ac:dyDescent="0.3">
      <c r="B10" s="1" t="s">
        <v>7</v>
      </c>
      <c r="C10" s="1"/>
      <c r="D10" s="2"/>
      <c r="E10" s="2"/>
      <c r="F10" s="2"/>
      <c r="G10" s="2"/>
      <c r="H10" s="4" t="s">
        <v>3</v>
      </c>
      <c r="I10" s="3"/>
      <c r="J10" s="4" t="s">
        <v>65</v>
      </c>
      <c r="K10" s="3"/>
      <c r="L10" s="4" t="s">
        <v>66</v>
      </c>
      <c r="M10" s="4"/>
      <c r="N10" s="4" t="s">
        <v>67</v>
      </c>
      <c r="O10" s="2"/>
    </row>
    <row r="11" spans="2:15" ht="9" customHeight="1" x14ac:dyDescent="0.25"/>
    <row r="12" spans="2:15" ht="21.75" customHeight="1" x14ac:dyDescent="0.25">
      <c r="B12" s="9" t="s">
        <v>1</v>
      </c>
      <c r="C12" s="9"/>
      <c r="D12" s="63"/>
      <c r="E12" s="63"/>
      <c r="F12" s="10"/>
      <c r="G12" s="10"/>
      <c r="H12" s="11" t="e">
        <f>J12+L12+N12</f>
        <v>#N/A</v>
      </c>
      <c r="I12" s="10"/>
      <c r="J12" s="11" t="e">
        <f>IF(G5="2020 Fall Quarter or Later",(VLOOKUP(J8,Data!I2:J21,2,FALSE)),(VLOOKUP(J8,Data!A2:B21,2,FALSE)))</f>
        <v>#N/A</v>
      </c>
      <c r="K12" s="10"/>
      <c r="L12" s="11" t="e">
        <f>IF(G5="2020 Fall Quarter or Later",(VLOOKUP(L8,Data!I2:J21,2,FALSE)),(VLOOKUP(L8,Data!A2:B21,2,FALSE)))</f>
        <v>#N/A</v>
      </c>
      <c r="M12" s="11"/>
      <c r="N12" s="11" t="e">
        <f>IF(G5="2020 Fall Quarter or Later",(VLOOKUP(N8,Data!I2:J21,2,FALSE)),(VLOOKUP(N8,Data!A2:B21,2,FALSE)))</f>
        <v>#N/A</v>
      </c>
      <c r="O12" s="10"/>
    </row>
    <row r="13" spans="2:15" ht="21.75" customHeight="1" x14ac:dyDescent="0.25">
      <c r="B13" s="47" t="s">
        <v>0</v>
      </c>
      <c r="C13" s="47"/>
    </row>
    <row r="14" spans="2:15" ht="21.75" customHeight="1" x14ac:dyDescent="0.25">
      <c r="B14" s="12" t="s">
        <v>2</v>
      </c>
      <c r="C14" s="12"/>
      <c r="D14" s="10"/>
      <c r="E14" s="10"/>
      <c r="F14" s="10"/>
      <c r="G14" s="10"/>
      <c r="H14" s="11" t="e">
        <f>J14+L14+N14</f>
        <v>#N/A</v>
      </c>
      <c r="I14" s="10"/>
      <c r="J14" s="11" t="e">
        <f>IF(G5="2020 Fall Quarter or Later",(VLOOKUP(J8,Data!I2:K21,3,FALSE)),(VLOOKUP(J8,Data!A2:C21,3,FALSE)))</f>
        <v>#N/A</v>
      </c>
      <c r="K14" s="10"/>
      <c r="L14" s="11" t="e">
        <f>IF(G5="2020 Fall Quarter or Later",(VLOOKUP(L8,Data!I2:K21,3,FALSE)),(VLOOKUP(L8,Data!A2:C21,3,FALSE)))</f>
        <v>#N/A</v>
      </c>
      <c r="M14" s="11"/>
      <c r="N14" s="11" t="e">
        <f>IF(G5="2020 Fall Quarter or Later",(VLOOKUP(N8,Data!I2:K21,3,FALSE)),(VLOOKUP(N8,Data!A2:C21,3,FALSE)))</f>
        <v>#N/A</v>
      </c>
      <c r="O14" s="10"/>
    </row>
    <row r="15" spans="2:15" ht="21.75" customHeight="1" x14ac:dyDescent="0.25">
      <c r="B15" s="36" t="s">
        <v>16</v>
      </c>
      <c r="C15" s="36"/>
      <c r="H15" s="5" t="e">
        <f>J15+L15+N15</f>
        <v>#N/A</v>
      </c>
      <c r="J15" s="5" t="e">
        <f>IF(J8&lt;&gt;"not enrolled",(VLOOKUP(J8,Data!A2:D21,4,FALSE)),0)</f>
        <v>#N/A</v>
      </c>
      <c r="L15" s="5" t="e">
        <f>IF(L8&lt;&gt;"not enrolled",(VLOOKUP(L8,Data!A2:D21,4,FALSE)),0)</f>
        <v>#N/A</v>
      </c>
      <c r="N15" s="5" t="e">
        <f>IF(N8&lt;&gt;"not enrolled",(VLOOKUP(N8,Data!A2:D21,4,FALSE)),0)</f>
        <v>#N/A</v>
      </c>
    </row>
    <row r="16" spans="2:15" ht="21.75" customHeight="1" x14ac:dyDescent="0.25">
      <c r="B16" s="64" t="s">
        <v>45</v>
      </c>
      <c r="C16" s="64"/>
      <c r="D16" s="64"/>
      <c r="E16" s="65"/>
      <c r="F16" s="31"/>
      <c r="G16" s="29"/>
      <c r="H16" s="30">
        <f>J16+L16+N16</f>
        <v>0</v>
      </c>
      <c r="I16" s="29"/>
      <c r="J16" s="30">
        <f>IF(AND(F16="Yes", J8&lt;&gt;"not enrolled"), (VLOOKUP(F16, Data!A24:C25, 2, FALSE)), 0)</f>
        <v>0</v>
      </c>
      <c r="K16" s="29"/>
      <c r="L16" s="30">
        <v>0</v>
      </c>
      <c r="M16" s="30"/>
      <c r="N16" s="30">
        <f>IF(AND(F16="Yes", N8&lt;&gt;"not enrolled"), (VLOOKUP(F16, Data!A24:C25, 2, FALSE)), 0)</f>
        <v>0</v>
      </c>
      <c r="O16" s="29"/>
    </row>
    <row r="17" spans="2:15" s="25" customFormat="1" ht="21.75" customHeight="1" x14ac:dyDescent="0.25">
      <c r="B17" s="66" t="s">
        <v>44</v>
      </c>
      <c r="C17" s="66"/>
      <c r="D17" s="66"/>
      <c r="E17" s="67"/>
      <c r="F17" s="45"/>
      <c r="G17" s="32"/>
      <c r="H17" s="33">
        <f>J17+L17+N17</f>
        <v>0</v>
      </c>
      <c r="I17" s="32"/>
      <c r="J17" s="33">
        <f>IF(AND(F17="Yes", J8&lt;&gt;"not enrolled",J8&lt;&gt;"4 credits",J8&lt;&gt;"5 credits"), (VLOOKUP(F17, Data!A24:C25, 3, FALSE)), 0)</f>
        <v>0</v>
      </c>
      <c r="K17" s="32"/>
      <c r="L17" s="33">
        <f>IF(AND(F17="Yes", L8&lt;&gt;"not enrolled",L8&lt;&gt;"4 credits",L8&lt;&gt;"5 credits"), (VLOOKUP(F17, Data!A24:C25, 3, FALSE)), 0)</f>
        <v>0</v>
      </c>
      <c r="M17" s="33"/>
      <c r="N17" s="33">
        <f>IF(AND(F17="Yes", N8&lt;&gt;"not enrolled",N8&lt;&gt;"4 credits",N8&lt;&gt;"5 credits"), (VLOOKUP(F17, Data!A24:C25, 3, FALSE)), 0)</f>
        <v>0</v>
      </c>
      <c r="O17" s="32"/>
    </row>
    <row r="18" spans="2:15" ht="21.75" customHeight="1" x14ac:dyDescent="0.25">
      <c r="D18" s="7" t="s">
        <v>6</v>
      </c>
      <c r="H18" s="8" t="e">
        <f>SUM(H12, H14:H17)</f>
        <v>#N/A</v>
      </c>
      <c r="J18" s="8" t="e">
        <f>SUM(J12,J14:J17)</f>
        <v>#N/A</v>
      </c>
      <c r="L18" s="8" t="e">
        <f>SUM(L12,L14:L17)</f>
        <v>#N/A</v>
      </c>
      <c r="M18" s="8"/>
      <c r="N18" s="8" t="e">
        <f>SUM(N12,N14:N17)</f>
        <v>#N/A</v>
      </c>
    </row>
    <row r="19" spans="2:15" ht="24" customHeight="1" x14ac:dyDescent="0.25"/>
    <row r="20" spans="2:15" ht="15.75" thickBot="1" x14ac:dyDescent="0.3">
      <c r="B20" s="1" t="s">
        <v>10</v>
      </c>
      <c r="C20" s="1"/>
      <c r="D20" s="2"/>
      <c r="E20" s="2"/>
      <c r="F20" s="2"/>
      <c r="G20" s="2"/>
      <c r="H20" s="4" t="s">
        <v>3</v>
      </c>
      <c r="I20" s="3"/>
      <c r="J20" s="4" t="s">
        <v>65</v>
      </c>
      <c r="K20" s="3"/>
      <c r="L20" s="4" t="s">
        <v>66</v>
      </c>
      <c r="M20" s="4"/>
      <c r="N20" s="4" t="s">
        <v>67</v>
      </c>
      <c r="O20" s="2"/>
    </row>
    <row r="21" spans="2:15" ht="21.75" customHeight="1" x14ac:dyDescent="0.25">
      <c r="B21" t="s">
        <v>15</v>
      </c>
      <c r="H21" s="15"/>
      <c r="J21" s="5">
        <f>IF((AND(J8&lt;&gt;"not enrolled", L8&lt;&gt;"not enrolled", N8&lt;&gt;"not enrolled")), (H21/3), IF((AND(J8&lt;&gt;"not enrolled", L8&lt;&gt;"not enrolled", N8="not enrolled")), (H21/2), IF((AND(J8&lt;&gt;"not enrolled", L8="not enrolled", N8="not enrolled")), (H21/1), 0)))</f>
        <v>0</v>
      </c>
      <c r="L21" s="5">
        <f>IF((AND(J8&lt;&gt;"not enrolled", L8&lt;&gt;"not enrolled", N8&lt;&gt;"not enrolled")), (H21/3), IF((AND(J8&lt;&gt;"not enrolled", L8&lt;&gt;"not enrolled", N8="not enrolled")), (H21/2), IF((AND(J8="not enrolled", L8&lt;&gt;"not enrolled", N8&lt;&gt;"not enrolled")), (H21/2), 0)))</f>
        <v>0</v>
      </c>
      <c r="N21" s="5">
        <f>IF((AND(J8&lt;&gt;"not enrolled", L8&lt;&gt;"not enrolled", N8&lt;&gt;"not enrolled")), (H21/3), IF((AND(J8="not enrolled", L8&lt;&gt;"not enrolled", N8&lt;&gt;"not enrolled")), (H21/2), IF((AND(J8="not enrolled", L8="not enrolled", N8&lt;&gt;"not enrolled")), (H21), 0)))</f>
        <v>0</v>
      </c>
    </row>
    <row r="22" spans="2:15" ht="21.75" customHeight="1" x14ac:dyDescent="0.25">
      <c r="B22" s="10" t="s">
        <v>8</v>
      </c>
      <c r="C22" s="10"/>
      <c r="D22" s="10"/>
      <c r="E22" s="10"/>
      <c r="F22" s="10"/>
      <c r="G22" s="10"/>
      <c r="H22" s="16"/>
      <c r="I22" s="10"/>
      <c r="J22" s="11">
        <f>IF((AND(J8&lt;&gt;"not enrolled", L8&lt;&gt;"not enrolled", N8&lt;&gt;"not enrolled")), (H22/3), IF((AND(J8&lt;&gt;"not enrolled", L8&lt;&gt;"not enrolled", N8="not enrolled")), (H22/2), IF((AND(J8&lt;&gt;"not enrolled", L8="not enrolled", N8="not enrolled")), (H22/1), 0)))</f>
        <v>0</v>
      </c>
      <c r="K22" s="10"/>
      <c r="L22" s="11">
        <f>IF((AND(J8&lt;&gt;"not enrolled", L8&lt;&gt;"not enrolled", N8&lt;&gt;"not enrolled")), (H22/3), IF((AND(J8&lt;&gt;"not enrolled", L8&lt;&gt;"not enrolled", N8="not enrolled")), (H22/2), IF((AND(J8="not enrolled", L8&lt;&gt;"not enrolled", N8&lt;&gt;"not enrolled")), (H22/2), 0)))</f>
        <v>0</v>
      </c>
      <c r="M22" s="11"/>
      <c r="N22" s="11">
        <f>IF((AND(J8&lt;&gt;"not enrolled", L8&lt;&gt;"not enrolled", N8&lt;&gt;"not enrolled")), (H22/3), IF((AND(J8="not enrolled", L8&lt;&gt;"not enrolled", N8&lt;&gt;"not enrolled")), (H22/2), IF((AND(J8="not enrolled", L8="not enrolled", N8&lt;&gt;"not enrolled")), (H22), 0)))</f>
        <v>0</v>
      </c>
      <c r="O22" s="10"/>
    </row>
    <row r="23" spans="2:15" ht="21.75" customHeight="1" x14ac:dyDescent="0.25">
      <c r="B23" t="s">
        <v>17</v>
      </c>
      <c r="F23" s="17"/>
      <c r="H23" s="5">
        <f>SUM(J23,L23,N23)</f>
        <v>0</v>
      </c>
      <c r="J23" s="5">
        <f>IF((AND(J8&lt;&gt;"not enrolled", L8&lt;&gt;"not enrolled", N8&lt;&gt;"not enrolled")), ROUND(((F23-(F23*0.01057))/3),0), IF((AND(J8&lt;&gt;"not enrolled", L8&lt;&gt;"not enrolled", N8="not enrolled")), ROUND(((F23-(F23*0.01057))/2),0), IF((AND(J8&lt;&gt;"not enrolled", L8="not enrolled", N8="not enrolled")), ROUND(((F23-(F23*0.01057))/1),0), 0)))</f>
        <v>0</v>
      </c>
      <c r="L23" s="5">
        <f>IF((AND(J8&lt;&gt;"not enrolled", L8&lt;&gt;"not enrolled", N8&lt;&gt;"not enrolled")), ROUND(((F23-(F23*0.01057))/3),0), IF((AND(J8&lt;&gt;"not enrolled", L8&lt;&gt;"not enrolled", N8="not enrolled")), ROUND(((F23-(F23*0.01057))/2),0), IF((AND(J8="not enrolled", L8&lt;&gt;"not enrolled", N8&lt;&gt;"not enrolled")), ROUND(((F23-(F23*0.01057))/2),0), 0)))</f>
        <v>0</v>
      </c>
      <c r="N23" s="5">
        <f>IF((AND(J8&lt;&gt;"not enrolled", L8&lt;&gt;"not enrolled", N8&lt;&gt;"not enrolled")), ROUND(((F23-(F23*0.01057))/3),0), IF((AND(J8="not enrolled", L8&lt;&gt;"not enrolled", N8&lt;&gt;"not enrolled")), ROUND(((F23-(F23*0.01057))/2),0), IF((AND(J8="not enrolled", L8="not enrolled", N8&lt;&gt;"not enrolled")), ROUND(((F23-(F23*0.01057))/1),0), 0)))</f>
        <v>0</v>
      </c>
    </row>
    <row r="24" spans="2:15" ht="21.75" customHeight="1" x14ac:dyDescent="0.25">
      <c r="B24" s="10" t="s">
        <v>18</v>
      </c>
      <c r="C24" s="10"/>
      <c r="D24" s="10"/>
      <c r="E24" s="10"/>
      <c r="F24" s="17"/>
      <c r="G24" s="10"/>
      <c r="H24" s="11">
        <f>SUM(J24,L24,N24)</f>
        <v>0</v>
      </c>
      <c r="I24" s="10"/>
      <c r="J24" s="11">
        <f>IF((AND(J8&lt;&gt;"not enrolled", L8&lt;&gt;"not enrolled", N8&lt;&gt;"not enrolled")), ROUND(((F24-(F24*0.04228))/3),0), IF((AND(J8&lt;&gt;"not enrolled", L8&lt;&gt;"not enrolled", N8="not enrolled")), ROUND(((F24-(F24*0.04228))/2),0), IF((AND(J8&lt;&gt;"not enrolled", L8="not enrolled", N8="not enrolled")), ROUND(((F24-(F24*0.04228))/1),0), 0)))</f>
        <v>0</v>
      </c>
      <c r="K24" s="10"/>
      <c r="L24" s="11">
        <f>IF((AND(J8&lt;&gt;"not enrolled", L8&lt;&gt;"not enrolled", N8&lt;&gt;"not enrolled")), ROUND(((F24-(F24*0.04228))/3),0), IF((AND(J8&lt;&gt;"not enrolled", L8&lt;&gt;"not enrolled", N8="not enrolled")), ROUND(((F24-(F24*0.04228))/2),0), IF((AND(J8="not enrolled", L8&lt;&gt;"not enrolled", N8&lt;&gt;"not enrolled")), ROUND(((F24-(F24*0.04228))/2),0), 0)))</f>
        <v>0</v>
      </c>
      <c r="M24" s="11"/>
      <c r="N24" s="11">
        <f>IF((AND(J8&lt;&gt;"not enrolled", L8&lt;&gt;"not enrolled", N8&lt;&gt;"not enrolled")), ROUND(((F24-(F24*0.04228))/3),0), IF((AND(J8="not enrolled", L8&lt;&gt;"not enrolled", N8&lt;&gt;"not enrolled")), ROUND(((F24-(F24*0.04228))/2),0), IF((AND(J8="not enrolled", L8="not enrolled", N8&lt;&gt;"not enrolled")), ROUND(((F24-(F24*0.04228))/1),0), 0)))</f>
        <v>0</v>
      </c>
      <c r="O24" s="10"/>
    </row>
    <row r="25" spans="2:15" ht="21.75" customHeight="1" x14ac:dyDescent="0.25">
      <c r="B25" s="68" t="s">
        <v>22</v>
      </c>
      <c r="C25" s="68"/>
      <c r="D25" s="68"/>
      <c r="E25" s="68"/>
      <c r="F25" s="68"/>
      <c r="H25" s="16"/>
      <c r="J25" s="5">
        <f>IF((AND(J8&lt;&gt;"not enrolled", L8&lt;&gt;"not enrolled", N8&lt;&gt;"not enrolled")), (H25/3), IF((AND(J8&lt;&gt;"not enrolled", L8&lt;&gt;"not enrolled", N8="not enrolled")), (H25/2), IF((AND(J8&lt;&gt;"not enrolled", L8="not enrolled", N8="not enrolled")), (H25/1), 0)))</f>
        <v>0</v>
      </c>
      <c r="L25" s="5">
        <f>IF((AND(J8&lt;&gt;"not enrolled", L8&lt;&gt;"not enrolled", N8&lt;&gt;"not enrolled")), (H25/3), IF((AND(J8&lt;&gt;"not enrolled", L8&lt;&gt;"not enrolled", N8="not enrolled")), (H25/2), IF((AND(J8="not enrolled", L8&lt;&gt;"not enrolled", N8&lt;&gt;"not enrolled")), (H25/2), 0)))</f>
        <v>0</v>
      </c>
      <c r="N25" s="5">
        <f>IF((AND(J8&lt;&gt;"not enrolled", L8&lt;&gt;"not enrolled", N8&lt;&gt;"not enrolled")), (H25/3), IF((AND(J8="not enrolled", L8&lt;&gt;"not enrolled", N8&lt;&gt;"not enrolled")), (H25/2), IF((AND(J8="not enrolled", L8="not enrolled", N8&lt;&gt;"not enrolled")), (H25), 0)))</f>
        <v>0</v>
      </c>
    </row>
    <row r="26" spans="2:15" ht="21.75" customHeight="1" x14ac:dyDescent="0.25">
      <c r="B26" s="69" t="s">
        <v>23</v>
      </c>
      <c r="C26" s="69"/>
      <c r="D26" s="69"/>
      <c r="E26" s="69"/>
      <c r="F26" s="69"/>
      <c r="G26" s="69"/>
      <c r="H26" s="27">
        <f>J26+L26+N26</f>
        <v>0</v>
      </c>
      <c r="I26" s="26"/>
      <c r="J26" s="18"/>
      <c r="K26" s="26"/>
      <c r="L26" s="18"/>
      <c r="M26" s="34"/>
      <c r="N26" s="53"/>
      <c r="O26" s="26"/>
    </row>
    <row r="27" spans="2:15" ht="21.75" customHeight="1" x14ac:dyDescent="0.25">
      <c r="D27" s="7" t="s">
        <v>9</v>
      </c>
      <c r="H27" s="5">
        <f>SUM(H21:H26)</f>
        <v>0</v>
      </c>
      <c r="J27" s="5">
        <f>SUM(J21:J26)</f>
        <v>0</v>
      </c>
      <c r="L27" s="5">
        <f>SUM(L21:L25,L26)</f>
        <v>0</v>
      </c>
      <c r="N27" s="5">
        <f>SUM(N21:N25,N26)</f>
        <v>0</v>
      </c>
    </row>
    <row r="28" spans="2:15" ht="15.75" thickBot="1" x14ac:dyDescent="0.3"/>
    <row r="29" spans="2:15" ht="21.75" customHeight="1" thickTop="1" thickBot="1" x14ac:dyDescent="0.35">
      <c r="B29" s="14" t="s">
        <v>11</v>
      </c>
      <c r="C29" s="14"/>
      <c r="D29" s="13"/>
      <c r="E29" s="13"/>
      <c r="F29" s="13"/>
      <c r="G29" s="13"/>
      <c r="H29" s="23" t="e">
        <f>H18-H27</f>
        <v>#N/A</v>
      </c>
      <c r="I29" s="24"/>
      <c r="J29" s="23" t="e">
        <f>J18-J27</f>
        <v>#N/A</v>
      </c>
      <c r="K29" s="24"/>
      <c r="L29" s="23" t="e">
        <f>L18-L27</f>
        <v>#N/A</v>
      </c>
      <c r="M29" s="23"/>
      <c r="N29" s="23" t="e">
        <f>N18-N27</f>
        <v>#N/A</v>
      </c>
      <c r="O29" s="13"/>
    </row>
    <row r="30" spans="2:15" ht="15.75" thickTop="1" x14ac:dyDescent="0.25"/>
    <row r="31" spans="2:15" x14ac:dyDescent="0.25">
      <c r="B31" s="7" t="s">
        <v>12</v>
      </c>
      <c r="C31" s="7"/>
    </row>
    <row r="32" spans="2:15" ht="21.75" customHeight="1" x14ac:dyDescent="0.25">
      <c r="B32" s="49">
        <v>1</v>
      </c>
      <c r="C32" s="37" t="str">
        <f>IF(G5="2020 Fall Quarter or Later",Data!I25,Data!I27)</f>
        <v>Tuition for the 2022-2023 academic year is $1,535 per credit. If enrolled in 12-18 credits, tuition will be charged a flat rate of $18,420.</v>
      </c>
      <c r="D32" s="48"/>
      <c r="E32" s="48"/>
      <c r="F32" s="48"/>
      <c r="G32" s="48"/>
      <c r="H32" s="48"/>
      <c r="I32" s="48"/>
      <c r="J32" s="48"/>
      <c r="K32" s="48"/>
      <c r="L32" s="48"/>
      <c r="M32" s="48"/>
      <c r="N32" s="48"/>
      <c r="O32" s="48"/>
    </row>
    <row r="33" spans="2:15" ht="18" customHeight="1" x14ac:dyDescent="0.25">
      <c r="B33" s="51">
        <v>2</v>
      </c>
      <c r="C33" s="37" t="s">
        <v>49</v>
      </c>
      <c r="D33" s="37"/>
      <c r="E33" s="37"/>
      <c r="F33" s="37"/>
      <c r="G33" s="37"/>
      <c r="H33" s="37"/>
      <c r="I33" s="37"/>
      <c r="J33" s="37"/>
      <c r="K33" s="37"/>
      <c r="L33" s="37"/>
      <c r="M33" s="37"/>
      <c r="N33" s="37"/>
      <c r="O33" s="37"/>
    </row>
    <row r="34" spans="2:15" ht="18" customHeight="1" x14ac:dyDescent="0.25">
      <c r="B34" s="51">
        <v>3</v>
      </c>
      <c r="C34" t="s">
        <v>54</v>
      </c>
    </row>
    <row r="35" spans="2:15" ht="46.5" customHeight="1" x14ac:dyDescent="0.25">
      <c r="B35" s="50">
        <v>4</v>
      </c>
      <c r="C35" s="70" t="s">
        <v>55</v>
      </c>
      <c r="D35" s="70"/>
      <c r="E35" s="70"/>
      <c r="F35" s="70"/>
      <c r="G35" s="70"/>
      <c r="H35" s="70"/>
      <c r="I35" s="70"/>
      <c r="J35" s="70"/>
      <c r="K35" s="70"/>
      <c r="L35" s="70"/>
      <c r="M35" s="70"/>
      <c r="N35" s="70"/>
      <c r="O35" s="70"/>
    </row>
    <row r="36" spans="2:15" ht="21.75" customHeight="1" x14ac:dyDescent="0.25"/>
    <row r="38" spans="2:15" x14ac:dyDescent="0.25">
      <c r="B38" s="56" t="s">
        <v>13</v>
      </c>
      <c r="C38" s="56"/>
      <c r="D38" s="56"/>
      <c r="E38" s="56"/>
      <c r="F38" s="56"/>
      <c r="G38" s="56"/>
      <c r="H38" s="56"/>
      <c r="I38" s="56"/>
      <c r="J38" s="56"/>
      <c r="K38" s="56"/>
      <c r="L38" s="56"/>
      <c r="M38" s="56"/>
      <c r="N38" s="56"/>
      <c r="O38" s="56"/>
    </row>
  </sheetData>
  <sheetProtection algorithmName="SHA-512" hashValue="P7dUaIg3FaVIa0LX1HRjH5TDxJdxMxLzxpXTkcIIdA4hJqkCwD3KwPt68qCM15IO7WzWeeNhqlBg/dS/9iscRQ==" saltValue="xYNA66QoXVbyyqerTCVDBg==" spinCount="100000" sheet="1" objects="1" scenarios="1" selectLockedCells="1"/>
  <mergeCells count="9">
    <mergeCell ref="E2:O2"/>
    <mergeCell ref="G5:H5"/>
    <mergeCell ref="D12:E12"/>
    <mergeCell ref="B38:O38"/>
    <mergeCell ref="B16:E16"/>
    <mergeCell ref="B17:E17"/>
    <mergeCell ref="B25:F25"/>
    <mergeCell ref="B26:G26"/>
    <mergeCell ref="C35:O35"/>
  </mergeCells>
  <hyperlinks>
    <hyperlink ref="B16" r:id="rId1" display="Will you enroll in DU's health insurance plan?" xr:uid="{00000000-0004-0000-0100-000000000000}"/>
    <hyperlink ref="B17" r:id="rId2" display="Will you use DU Health &amp; Counseling Services? " xr:uid="{00000000-0004-0000-0100-000001000000}"/>
  </hyperlinks>
  <pageMargins left="0.5" right="0.5" top="0.5" bottom="0.5" header="0.3" footer="0.3"/>
  <pageSetup scale="73" orientation="portrait" r:id="rId3"/>
  <drawing r:id="rId4"/>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0000000}">
          <x14:formula1>
            <xm:f>Data!$A$27:$A$28</xm:f>
          </x14:formula1>
          <xm:sqref>G5:H5</xm:sqref>
        </x14:dataValidation>
        <x14:dataValidation type="list" allowBlank="1" showInputMessage="1" showErrorMessage="1" xr:uid="{00000000-0002-0000-0100-000001000000}">
          <x14:formula1>
            <xm:f>Data!$I$2:$I$21</xm:f>
          </x14:formula1>
          <xm:sqref>N8 L8 J8</xm:sqref>
        </x14:dataValidation>
        <x14:dataValidation type="list" allowBlank="1" showInputMessage="1" showErrorMessage="1" xr:uid="{00000000-0002-0000-0100-000002000000}">
          <x14:formula1>
            <xm:f>Data!$A$24:$A$25</xm:f>
          </x14:formula1>
          <xm:sqref>F16:F17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O38"/>
  <sheetViews>
    <sheetView showGridLines="0" showRowColHeaders="0" showRuler="0" zoomScaleNormal="100" workbookViewId="0">
      <selection activeCell="G5" sqref="G5:H5"/>
    </sheetView>
  </sheetViews>
  <sheetFormatPr defaultColWidth="8.85546875" defaultRowHeight="15" x14ac:dyDescent="0.25"/>
  <cols>
    <col min="1" max="1" width="4.140625" customWidth="1"/>
    <col min="2" max="2" width="2.140625" customWidth="1"/>
    <col min="5" max="5" width="26.140625" customWidth="1"/>
    <col min="6" max="6" width="11.42578125" bestFit="1" customWidth="1"/>
    <col min="8" max="8" width="14.85546875" style="5" customWidth="1"/>
    <col min="9" max="9" width="4.7109375" customWidth="1"/>
    <col min="10" max="10" width="13.42578125" style="5" customWidth="1"/>
    <col min="11" max="11" width="4.7109375" customWidth="1"/>
    <col min="12" max="12" width="13.42578125" style="5" customWidth="1"/>
    <col min="13" max="13" width="4.7109375" style="5" customWidth="1"/>
    <col min="14" max="14" width="13.42578125" style="5" customWidth="1"/>
    <col min="15" max="15" width="3.42578125" customWidth="1"/>
  </cols>
  <sheetData>
    <row r="1" spans="2:15" ht="17.25" customHeight="1" x14ac:dyDescent="0.25"/>
    <row r="2" spans="2:15" ht="47.25" customHeight="1" x14ac:dyDescent="0.25">
      <c r="H2" s="71" t="s">
        <v>68</v>
      </c>
      <c r="I2" s="72"/>
      <c r="J2" s="72"/>
      <c r="K2" s="72"/>
      <c r="L2" s="72"/>
      <c r="M2" s="72"/>
      <c r="N2" s="72"/>
      <c r="O2" s="72"/>
    </row>
    <row r="3" spans="2:15" ht="8.25" customHeight="1" x14ac:dyDescent="0.25">
      <c r="B3" s="19"/>
      <c r="C3" s="19"/>
      <c r="D3" s="19"/>
      <c r="E3" s="19"/>
      <c r="F3" s="19"/>
      <c r="G3" s="19"/>
      <c r="H3" s="20"/>
      <c r="I3" s="21"/>
      <c r="J3" s="21"/>
      <c r="K3" s="21"/>
      <c r="L3" s="21"/>
      <c r="M3" s="21"/>
      <c r="N3" s="21"/>
      <c r="O3" s="21"/>
    </row>
    <row r="4" spans="2:15" ht="6.75" customHeight="1" x14ac:dyDescent="0.25">
      <c r="B4" s="73"/>
      <c r="C4" s="73"/>
      <c r="D4" s="73"/>
      <c r="E4" s="73"/>
      <c r="F4" s="73"/>
      <c r="G4" s="73"/>
      <c r="H4" s="73"/>
      <c r="I4" s="73"/>
      <c r="J4" s="73"/>
      <c r="K4" s="73"/>
      <c r="L4" s="73"/>
      <c r="M4" s="73"/>
      <c r="N4" s="73"/>
      <c r="O4" s="73"/>
    </row>
    <row r="5" spans="2:15" ht="19.5" customHeight="1" x14ac:dyDescent="0.3">
      <c r="D5" s="6" t="s">
        <v>46</v>
      </c>
      <c r="G5" s="61"/>
      <c r="H5" s="62"/>
      <c r="J5" s="44"/>
      <c r="L5" s="44"/>
      <c r="N5" s="44"/>
    </row>
    <row r="6" spans="2:15" ht="19.5" customHeight="1" x14ac:dyDescent="0.25">
      <c r="J6" s="44"/>
      <c r="L6" s="44"/>
      <c r="N6" s="44"/>
    </row>
    <row r="7" spans="2:15" ht="19.5" customHeight="1" x14ac:dyDescent="0.25">
      <c r="J7" s="44" t="s">
        <v>62</v>
      </c>
      <c r="L7" s="44" t="s">
        <v>63</v>
      </c>
      <c r="N7" s="44" t="s">
        <v>64</v>
      </c>
    </row>
    <row r="8" spans="2:15" ht="18" customHeight="1" x14ac:dyDescent="0.3">
      <c r="D8" s="6" t="s">
        <v>14</v>
      </c>
      <c r="E8" s="28"/>
      <c r="F8" s="28"/>
      <c r="G8" s="28"/>
      <c r="H8" s="28"/>
      <c r="I8" s="28"/>
      <c r="J8" s="43"/>
      <c r="L8" s="43"/>
      <c r="M8" s="22"/>
      <c r="N8" s="43"/>
      <c r="O8" s="28"/>
    </row>
    <row r="9" spans="2:15" ht="6" customHeight="1" x14ac:dyDescent="0.25"/>
    <row r="10" spans="2:15" ht="15.75" thickBot="1" x14ac:dyDescent="0.3">
      <c r="B10" s="1" t="s">
        <v>7</v>
      </c>
      <c r="C10" s="1"/>
      <c r="D10" s="2"/>
      <c r="E10" s="2"/>
      <c r="F10" s="2"/>
      <c r="G10" s="2"/>
      <c r="H10" s="4" t="s">
        <v>3</v>
      </c>
      <c r="I10" s="3"/>
      <c r="J10" s="4" t="s">
        <v>65</v>
      </c>
      <c r="K10" s="3"/>
      <c r="L10" s="4" t="s">
        <v>66</v>
      </c>
      <c r="M10" s="4"/>
      <c r="N10" s="4" t="s">
        <v>67</v>
      </c>
      <c r="O10" s="2"/>
    </row>
    <row r="11" spans="2:15" ht="9" customHeight="1" x14ac:dyDescent="0.25"/>
    <row r="12" spans="2:15" ht="21.75" customHeight="1" x14ac:dyDescent="0.25">
      <c r="B12" s="9" t="s">
        <v>1</v>
      </c>
      <c r="C12" s="9"/>
      <c r="D12" s="63"/>
      <c r="E12" s="63"/>
      <c r="F12" s="10"/>
      <c r="G12" s="10"/>
      <c r="H12" s="11" t="e">
        <f>J12+L12+N12</f>
        <v>#N/A</v>
      </c>
      <c r="I12" s="10"/>
      <c r="J12" s="11" t="e">
        <f>IF(G5="2020 Fall Quarter or Later",(VLOOKUP(J8,Data!F2:G21,2,FALSE)),(VLOOKUP(J8,Data!A2:B21,2,FALSE)))</f>
        <v>#N/A</v>
      </c>
      <c r="K12" s="10"/>
      <c r="L12" s="11" t="e">
        <f>IF(G5="2020 Fall Quarter or Later",(VLOOKUP(L8,Data!F2:G21,2,FALSE)),(VLOOKUP(L8,Data!A2:B21,2,FALSE)))</f>
        <v>#N/A</v>
      </c>
      <c r="M12" s="11"/>
      <c r="N12" s="11" t="e">
        <f>IF(G5="2020 Fall Quarter or Later",(VLOOKUP(N8,Data!F2:G21,2,FALSE)),(VLOOKUP(N8,Data!A2:B21,2,FALSE)))</f>
        <v>#N/A</v>
      </c>
      <c r="O12" s="10"/>
    </row>
    <row r="13" spans="2:15" ht="21.75" customHeight="1" x14ac:dyDescent="0.25">
      <c r="B13" s="42" t="s">
        <v>0</v>
      </c>
      <c r="C13" s="47"/>
    </row>
    <row r="14" spans="2:15" ht="21.75" customHeight="1" x14ac:dyDescent="0.25">
      <c r="B14" s="12" t="s">
        <v>2</v>
      </c>
      <c r="C14" s="12"/>
      <c r="D14" s="10"/>
      <c r="E14" s="10"/>
      <c r="F14" s="10"/>
      <c r="G14" s="10"/>
      <c r="H14" s="11" t="e">
        <f>J14+L14+N14</f>
        <v>#N/A</v>
      </c>
      <c r="I14" s="10"/>
      <c r="J14" s="11" t="e">
        <f>IF(G5="2020 Fall Quarter or Later",(VLOOKUP(J8,Data!F2:H21,3,FALSE)),(VLOOKUP(J8,Data!A2:C21,3,FALSE)))</f>
        <v>#N/A</v>
      </c>
      <c r="K14" s="10"/>
      <c r="L14" s="11" t="e">
        <f>IF(G5="2020 Fall Quarter or Later",(VLOOKUP(L8,Data!F2:H21,3,FALSE)),(VLOOKUP(L8,Data!A2:C21,3,FALSE)))</f>
        <v>#N/A</v>
      </c>
      <c r="M14" s="11"/>
      <c r="N14" s="11" t="e">
        <f>IF(G5="2020 Fall Quarter or Later",(VLOOKUP(N8,Data!F2:H21,3,FALSE)),(VLOOKUP(N8,Data!A2:C21,3,FALSE)))</f>
        <v>#N/A</v>
      </c>
      <c r="O14" s="10"/>
    </row>
    <row r="15" spans="2:15" ht="21.75" customHeight="1" x14ac:dyDescent="0.25">
      <c r="B15" s="36" t="s">
        <v>16</v>
      </c>
      <c r="C15" s="36"/>
      <c r="H15" s="5" t="e">
        <f>J15+L15+N15</f>
        <v>#N/A</v>
      </c>
      <c r="J15" s="5" t="e">
        <f>VLOOKUP(J8, Data!A2:E21, 4, FALSE)</f>
        <v>#N/A</v>
      </c>
      <c r="L15" s="5" t="e">
        <f>VLOOKUP(L8, Data!A2:E21, 4, FALSE)</f>
        <v>#N/A</v>
      </c>
      <c r="N15" s="5" t="e">
        <f>VLOOKUP(N8, Data!A2:E21, 4, FALSE)</f>
        <v>#N/A</v>
      </c>
    </row>
    <row r="16" spans="2:15" ht="21.75" customHeight="1" x14ac:dyDescent="0.25">
      <c r="B16" s="64" t="s">
        <v>45</v>
      </c>
      <c r="C16" s="64"/>
      <c r="D16" s="64"/>
      <c r="E16" s="65"/>
      <c r="F16" s="31"/>
      <c r="G16" s="29"/>
      <c r="H16" s="30">
        <f>J16+L16+N16</f>
        <v>0</v>
      </c>
      <c r="I16" s="29"/>
      <c r="J16" s="30">
        <f>IF(AND(F16="Yes", J8&lt;&gt;"not enrolled"), (VLOOKUP(F16, Data!A24:C25, 2, FALSE)), 0)</f>
        <v>0</v>
      </c>
      <c r="K16" s="29"/>
      <c r="L16" s="30">
        <v>0</v>
      </c>
      <c r="M16" s="30"/>
      <c r="N16" s="30">
        <f>IF(AND(F16="Yes", N8&lt;&gt;"not enrolled"), (VLOOKUP(F16, Data!A24:C25, 2, FALSE)), 0)</f>
        <v>0</v>
      </c>
      <c r="O16" s="29"/>
    </row>
    <row r="17" spans="2:15" s="25" customFormat="1" ht="21.75" customHeight="1" x14ac:dyDescent="0.25">
      <c r="B17" s="66" t="s">
        <v>44</v>
      </c>
      <c r="C17" s="66"/>
      <c r="D17" s="66"/>
      <c r="E17" s="67"/>
      <c r="F17" s="45"/>
      <c r="G17" s="32"/>
      <c r="H17" s="33">
        <f>J17+L17+N17</f>
        <v>0</v>
      </c>
      <c r="I17" s="32"/>
      <c r="J17" s="33">
        <f>IF(AND(F17="Yes", J8&lt;&gt;"not enrolled",J8&lt;&gt;"4 credits",J8&lt;&gt;"5 credits"), (VLOOKUP(F17, Data!A24:C25, 3, FALSE)), 0)</f>
        <v>0</v>
      </c>
      <c r="K17" s="32"/>
      <c r="L17" s="33">
        <f>IF(AND(F17="Yes", L8&lt;&gt;"not enrolled",L8&lt;&gt;"4 credits",L8&lt;&gt;"5 credits"), (VLOOKUP(F17, Data!A24:C25, 3, FALSE)), 0)</f>
        <v>0</v>
      </c>
      <c r="M17" s="33"/>
      <c r="N17" s="33">
        <f>IF(AND(F17="Yes", N8&lt;&gt;"not enrolled",N8&lt;&gt;"4 credits",N8&lt;&gt;"5 credits"), (VLOOKUP(F17, Data!A24:C25, 3, FALSE)), 0)</f>
        <v>0</v>
      </c>
      <c r="O17" s="32"/>
    </row>
    <row r="18" spans="2:15" ht="21.75" customHeight="1" x14ac:dyDescent="0.25">
      <c r="D18" s="7" t="s">
        <v>6</v>
      </c>
      <c r="H18" s="8" t="e">
        <f>SUM(H12, H14:H17)</f>
        <v>#N/A</v>
      </c>
      <c r="J18" s="8" t="e">
        <f>SUM(J12,J14:J17)</f>
        <v>#N/A</v>
      </c>
      <c r="L18" s="8" t="e">
        <f>SUM(L12,L14:L17)</f>
        <v>#N/A</v>
      </c>
      <c r="M18" s="8"/>
      <c r="N18" s="8" t="e">
        <f>SUM(N12,N14:N17)</f>
        <v>#N/A</v>
      </c>
    </row>
    <row r="19" spans="2:15" ht="24" customHeight="1" x14ac:dyDescent="0.25"/>
    <row r="20" spans="2:15" ht="15.75" thickBot="1" x14ac:dyDescent="0.3">
      <c r="B20" s="1" t="s">
        <v>10</v>
      </c>
      <c r="C20" s="1"/>
      <c r="D20" s="2"/>
      <c r="E20" s="2"/>
      <c r="F20" s="2"/>
      <c r="G20" s="2"/>
      <c r="H20" s="4" t="s">
        <v>3</v>
      </c>
      <c r="I20" s="3"/>
      <c r="J20" s="4" t="s">
        <v>65</v>
      </c>
      <c r="K20" s="3"/>
      <c r="L20" s="4" t="s">
        <v>66</v>
      </c>
      <c r="M20" s="4"/>
      <c r="N20" s="4" t="s">
        <v>67</v>
      </c>
      <c r="O20" s="2"/>
    </row>
    <row r="21" spans="2:15" ht="21.75" customHeight="1" x14ac:dyDescent="0.25">
      <c r="B21" t="s">
        <v>15</v>
      </c>
      <c r="H21" s="15"/>
      <c r="J21" s="5">
        <f>IF((AND(J8&lt;&gt;"not enrolled", L8&lt;&gt;"not enrolled", N8&lt;&gt;"not enrolled")), (H21/3), IF((AND(J8&lt;&gt;"not enrolled", L8&lt;&gt;"not enrolled", N8="not enrolled")), (H21/2), IF((AND(J8&lt;&gt;"not enrolled", L8="not enrolled", N8="not enrolled")), (H21/1), 0)))</f>
        <v>0</v>
      </c>
      <c r="L21" s="5">
        <f>IF((AND(J8&lt;&gt;"not enrolled", L8&lt;&gt;"not enrolled", N8&lt;&gt;"not enrolled")), (H21/3), IF((AND(J8&lt;&gt;"not enrolled", L8&lt;&gt;"not enrolled", N8="not enrolled")), (H21/2), IF((AND(J8="not enrolled", L8&lt;&gt;"not enrolled", N8&lt;&gt;"not enrolled")), (H21/2), 0)))</f>
        <v>0</v>
      </c>
      <c r="N21" s="5">
        <f>IF((AND(J8&lt;&gt;"not enrolled", L8&lt;&gt;"not enrolled", N8&lt;&gt;"not enrolled")), (H21/3), IF((AND(J8="not enrolled", L8&lt;&gt;"not enrolled", N8&lt;&gt;"not enrolled")), (H21/2), IF((AND(J8="not enrolled", L8="not enrolled", N8&lt;&gt;"not enrolled")), (H21), 0)))</f>
        <v>0</v>
      </c>
    </row>
    <row r="22" spans="2:15" ht="21.75" customHeight="1" x14ac:dyDescent="0.25">
      <c r="B22" s="10" t="s">
        <v>8</v>
      </c>
      <c r="C22" s="10"/>
      <c r="D22" s="10"/>
      <c r="E22" s="10"/>
      <c r="F22" s="10"/>
      <c r="G22" s="10"/>
      <c r="H22" s="16"/>
      <c r="I22" s="10"/>
      <c r="J22" s="11">
        <f>IF((AND(J8&lt;&gt;"not enrolled", L8&lt;&gt;"not enrolled", N8&lt;&gt;"not enrolled")), (H22/3), IF((AND(J8&lt;&gt;"not enrolled", L8&lt;&gt;"not enrolled", N8="not enrolled")), (H22/2), IF((AND(J8&lt;&gt;"not enrolled", L8="not enrolled", N8="not enrolled")), (H22/1), 0)))</f>
        <v>0</v>
      </c>
      <c r="K22" s="10"/>
      <c r="L22" s="11">
        <f>IF((AND(J8&lt;&gt;"not enrolled", L8&lt;&gt;"not enrolled", N8&lt;&gt;"not enrolled")), (H22/3), IF((AND(J8&lt;&gt;"not enrolled", L8&lt;&gt;"not enrolled", N8="not enrolled")), (H22/2), IF((AND(J8="not enrolled", L8&lt;&gt;"not enrolled", N8&lt;&gt;"not enrolled")), (H22/2), 0)))</f>
        <v>0</v>
      </c>
      <c r="M22" s="11"/>
      <c r="N22" s="11">
        <f>IF((AND(J8&lt;&gt;"not enrolled", L8&lt;&gt;"not enrolled", N8&lt;&gt;"not enrolled")), (H22/3), IF((AND(J8="not enrolled", L8&lt;&gt;"not enrolled", N8&lt;&gt;"not enrolled")), (H22/2), IF((AND(J8="not enrolled", L8="not enrolled", N8&lt;&gt;"not enrolled")), (H22), 0)))</f>
        <v>0</v>
      </c>
      <c r="O22" s="10"/>
    </row>
    <row r="23" spans="2:15" ht="21.75" customHeight="1" x14ac:dyDescent="0.25">
      <c r="B23" t="s">
        <v>17</v>
      </c>
      <c r="F23" s="17"/>
      <c r="H23" s="5">
        <f>SUM(J23,L23,N23)</f>
        <v>0</v>
      </c>
      <c r="J23" s="5">
        <f>IF((AND(J8&lt;&gt;"not enrolled", L8&lt;&gt;"not enrolled", N8&lt;&gt;"not enrolled")), ROUND(((F23-(F23*0.01057))/3),0), IF((AND(J8&lt;&gt;"not enrolled", L8&lt;&gt;"not enrolled", N8="not enrolled")), ROUND(((F23-(F23*0.01057))/2),0), IF((AND(J8&lt;&gt;"not enrolled", L8="not enrolled", N8="not enrolled")), ROUND(((F23-(F23*0.01057))/1),0), 0)))</f>
        <v>0</v>
      </c>
      <c r="L23" s="5">
        <f>IF((AND(J8&lt;&gt;"not enrolled", L8&lt;&gt;"not enrolled", N8&lt;&gt;"not enrolled")), ROUND(((F23-(F23*0.01057))/3),0), IF((AND(J8&lt;&gt;"not enrolled", L8&lt;&gt;"not enrolled", N8="not enrolled")), ROUND(((F23-(F23*0.01057))/2),0), IF((AND(J8="not enrolled", L8&lt;&gt;"not enrolled", N8&lt;&gt;"not enrolled")), ROUND(((F23-(F23*0.01057))/2),0), 0)))</f>
        <v>0</v>
      </c>
      <c r="N23" s="5">
        <f>IF((AND(J8&lt;&gt;"not enrolled", L8&lt;&gt;"not enrolled", N8&lt;&gt;"not enrolled")), ROUND(((F23-(F23*0.01057))/3),0), IF((AND(J8="not enrolled", L8&lt;&gt;"not enrolled", N8&lt;&gt;"not enrolled")), ROUND(((F23-(F23*0.01057))/2),0), IF((AND(J8="not enrolled", L8="not enrolled", N8&lt;&gt;"not enrolled")), ROUND(((F23-(F23*0.01057))/1),0), 0)))</f>
        <v>0</v>
      </c>
    </row>
    <row r="24" spans="2:15" ht="21.75" customHeight="1" x14ac:dyDescent="0.25">
      <c r="B24" s="10" t="s">
        <v>18</v>
      </c>
      <c r="C24" s="10"/>
      <c r="D24" s="10"/>
      <c r="E24" s="10"/>
      <c r="F24" s="17"/>
      <c r="G24" s="10"/>
      <c r="H24" s="11">
        <f>SUM(J24,L24,N24)</f>
        <v>0</v>
      </c>
      <c r="I24" s="10"/>
      <c r="J24" s="11">
        <f>IF((AND(J8&lt;&gt;"not enrolled", L8&lt;&gt;"not enrolled", N8&lt;&gt;"not enrolled")), ROUND(((F24-(F24*0.04228))/3),0), IF((AND(J8&lt;&gt;"not enrolled", L8&lt;&gt;"not enrolled", N8="not enrolled")), ROUND(((F24-(F24*0.04228))/2),0), IF((AND(J8&lt;&gt;"not enrolled", L8="not enrolled", N8="not enrolled")), ROUND(((F24-(F24*0.04228))/1),0), 0)))</f>
        <v>0</v>
      </c>
      <c r="K24" s="10"/>
      <c r="L24" s="11">
        <f>IF((AND(J8&lt;&gt;"not enrolled", L8&lt;&gt;"not enrolled", N8&lt;&gt;"not enrolled")), ROUND(((F24-(F24*0.04228))/3),0), IF((AND(J8&lt;&gt;"not enrolled", L8&lt;&gt;"not enrolled", N8="not enrolled")), ROUND(((F24-(F24*0.04228))/2),0), IF((AND(J8="not enrolled", L8&lt;&gt;"not enrolled", N8&lt;&gt;"not enrolled")), ROUND(((F24-(F24*0.04228))/2),0), 0)))</f>
        <v>0</v>
      </c>
      <c r="M24" s="11"/>
      <c r="N24" s="11">
        <f>IF((AND(J8&lt;&gt;"not enrolled", L8&lt;&gt;"not enrolled", N8&lt;&gt;"not enrolled")), ROUND(((F24-(F24*0.04228))/3),0), IF((AND(J8="not enrolled", L8&lt;&gt;"not enrolled", N8&lt;&gt;"not enrolled")), ROUND(((F24-(F24*0.04228))/2),0), IF((AND(J8="not enrolled", L8="not enrolled", N8&lt;&gt;"not enrolled")), ROUND(((F24-(F24*0.04228))/1),0), 0)))</f>
        <v>0</v>
      </c>
      <c r="O24" s="10"/>
    </row>
    <row r="25" spans="2:15" ht="21.75" customHeight="1" x14ac:dyDescent="0.25">
      <c r="B25" s="68" t="s">
        <v>22</v>
      </c>
      <c r="C25" s="68"/>
      <c r="D25" s="68"/>
      <c r="E25" s="68"/>
      <c r="F25" s="68"/>
      <c r="H25" s="16"/>
      <c r="J25" s="5">
        <f>IF((AND(J8&lt;&gt;"not enrolled", L8&lt;&gt;"not enrolled", N8&lt;&gt;"not enrolled")), (H25/3), IF((AND(J8&lt;&gt;"not enrolled", L8&lt;&gt;"not enrolled", N8="not enrolled")), (H25/2), IF((AND(J8&lt;&gt;"not enrolled", L8="not enrolled", N8="not enrolled")), (H25/1), 0)))</f>
        <v>0</v>
      </c>
      <c r="L25" s="5">
        <f>IF((AND(J8&lt;&gt;"not enrolled", L8&lt;&gt;"not enrolled", N8&lt;&gt;"not enrolled")), (H25/3), IF((AND(J8&lt;&gt;"not enrolled", L8&lt;&gt;"not enrolled", N8="not enrolled")), (H25/2), IF((AND(J8="not enrolled", L8&lt;&gt;"not enrolled", N8&lt;&gt;"not enrolled")), (H25/2), 0)))</f>
        <v>0</v>
      </c>
      <c r="N25" s="5">
        <f>IF((AND(J8&lt;&gt;"not enrolled", L8&lt;&gt;"not enrolled", N8&lt;&gt;"not enrolled")), (H25/3), IF((AND(J8="not enrolled", L8&lt;&gt;"not enrolled", N8&lt;&gt;"not enrolled")), (H25/2), IF((AND(J8="not enrolled", L8="not enrolled", N8&lt;&gt;"not enrolled")), (H25), 0)))</f>
        <v>0</v>
      </c>
    </row>
    <row r="26" spans="2:15" ht="21.75" customHeight="1" x14ac:dyDescent="0.25">
      <c r="B26" s="69" t="s">
        <v>23</v>
      </c>
      <c r="C26" s="69"/>
      <c r="D26" s="69"/>
      <c r="E26" s="69"/>
      <c r="F26" s="69"/>
      <c r="G26" s="69"/>
      <c r="H26" s="27">
        <f>J26+L26+N26</f>
        <v>0</v>
      </c>
      <c r="I26" s="26"/>
      <c r="J26" s="18"/>
      <c r="K26" s="26"/>
      <c r="L26" s="18"/>
      <c r="M26" s="34"/>
      <c r="N26" s="53"/>
      <c r="O26" s="26"/>
    </row>
    <row r="27" spans="2:15" ht="21.75" customHeight="1" x14ac:dyDescent="0.25">
      <c r="D27" s="7" t="s">
        <v>9</v>
      </c>
      <c r="H27" s="5">
        <f>SUM(H21:H26)</f>
        <v>0</v>
      </c>
      <c r="J27" s="5">
        <f>SUM(J21:J26)</f>
        <v>0</v>
      </c>
      <c r="L27" s="5">
        <f>SUM(L21:L25,L26)</f>
        <v>0</v>
      </c>
      <c r="N27" s="5">
        <f>SUM(N21:N25,N26)</f>
        <v>0</v>
      </c>
    </row>
    <row r="28" spans="2:15" ht="15.75" thickBot="1" x14ac:dyDescent="0.3"/>
    <row r="29" spans="2:15" ht="21.75" customHeight="1" thickTop="1" thickBot="1" x14ac:dyDescent="0.35">
      <c r="B29" s="14" t="s">
        <v>11</v>
      </c>
      <c r="C29" s="14"/>
      <c r="D29" s="13"/>
      <c r="E29" s="13"/>
      <c r="F29" s="13"/>
      <c r="G29" s="13"/>
      <c r="H29" s="23" t="e">
        <f>H18-H27</f>
        <v>#N/A</v>
      </c>
      <c r="I29" s="24"/>
      <c r="J29" s="23" t="e">
        <f>J18-J27</f>
        <v>#N/A</v>
      </c>
      <c r="K29" s="24"/>
      <c r="L29" s="23" t="e">
        <f>L18-L27</f>
        <v>#N/A</v>
      </c>
      <c r="M29" s="23"/>
      <c r="N29" s="23" t="e">
        <f>N18-N27</f>
        <v>#N/A</v>
      </c>
      <c r="O29" s="13"/>
    </row>
    <row r="30" spans="2:15" ht="15.75" thickTop="1" x14ac:dyDescent="0.25"/>
    <row r="31" spans="2:15" x14ac:dyDescent="0.25">
      <c r="B31" s="7" t="s">
        <v>12</v>
      </c>
      <c r="C31" s="7"/>
    </row>
    <row r="32" spans="2:15" ht="21.75" customHeight="1" x14ac:dyDescent="0.25">
      <c r="B32" s="49">
        <v>1</v>
      </c>
      <c r="C32" s="37" t="str">
        <f>IF(G5="2020 Fall Quarter or Later",Data!I26,Data!I27)</f>
        <v>Tuition for the 2022-2023 academic year is $1,535 per credit. If enrolled in 12-18 credits, tuition will be charged a flat rate of $18,420.</v>
      </c>
      <c r="D32" s="48"/>
      <c r="E32" s="48"/>
      <c r="F32" s="48"/>
      <c r="G32" s="48"/>
      <c r="H32" s="48"/>
      <c r="I32" s="48"/>
      <c r="J32" s="48"/>
      <c r="K32" s="48"/>
      <c r="L32" s="48"/>
      <c r="M32" s="48"/>
      <c r="N32" s="48"/>
      <c r="O32" s="48"/>
    </row>
    <row r="33" spans="2:15" ht="18" customHeight="1" x14ac:dyDescent="0.25">
      <c r="B33" s="51">
        <v>2</v>
      </c>
      <c r="C33" s="37" t="s">
        <v>49</v>
      </c>
      <c r="D33" s="37"/>
      <c r="E33" s="37"/>
      <c r="F33" s="37"/>
      <c r="G33" s="37"/>
      <c r="H33" s="37"/>
      <c r="I33" s="37"/>
      <c r="J33" s="37"/>
      <c r="K33" s="37"/>
      <c r="L33" s="37"/>
      <c r="M33" s="37"/>
      <c r="N33" s="37"/>
      <c r="O33" s="37"/>
    </row>
    <row r="34" spans="2:15" ht="18" customHeight="1" x14ac:dyDescent="0.25">
      <c r="B34" s="51">
        <v>3</v>
      </c>
      <c r="C34" t="s">
        <v>54</v>
      </c>
    </row>
    <row r="35" spans="2:15" ht="46.5" customHeight="1" x14ac:dyDescent="0.25">
      <c r="B35" s="50">
        <v>4</v>
      </c>
      <c r="C35" s="70" t="s">
        <v>55</v>
      </c>
      <c r="D35" s="70"/>
      <c r="E35" s="70"/>
      <c r="F35" s="70"/>
      <c r="G35" s="70"/>
      <c r="H35" s="70"/>
      <c r="I35" s="70"/>
      <c r="J35" s="70"/>
      <c r="K35" s="70"/>
      <c r="L35" s="70"/>
      <c r="M35" s="70"/>
      <c r="N35" s="70"/>
      <c r="O35" s="70"/>
    </row>
    <row r="36" spans="2:15" ht="21.75" customHeight="1" x14ac:dyDescent="0.25"/>
    <row r="38" spans="2:15" x14ac:dyDescent="0.25">
      <c r="B38" s="56" t="s">
        <v>13</v>
      </c>
      <c r="C38" s="56"/>
      <c r="D38" s="56"/>
      <c r="E38" s="56"/>
      <c r="F38" s="56"/>
      <c r="G38" s="56"/>
      <c r="H38" s="56"/>
      <c r="I38" s="56"/>
      <c r="J38" s="56"/>
      <c r="K38" s="56"/>
      <c r="L38" s="56"/>
      <c r="M38" s="56"/>
      <c r="N38" s="56"/>
      <c r="O38" s="56"/>
    </row>
  </sheetData>
  <sheetProtection algorithmName="SHA-512" hashValue="//b3jYimb3Vp2cVOEsMH/h20hgpxQSvCU+YDxKqu7hWprln6XU+9Suw6odJK7eIhg8oLu+p2FRNW71UiYzFoEQ==" saltValue="WrlOdbMKuRVp6jsjz2UxOA==" spinCount="100000" sheet="1" objects="1" scenarios="1" selectLockedCells="1"/>
  <mergeCells count="10">
    <mergeCell ref="B38:O38"/>
    <mergeCell ref="H2:O2"/>
    <mergeCell ref="B4:O4"/>
    <mergeCell ref="D12:E12"/>
    <mergeCell ref="B25:F25"/>
    <mergeCell ref="B26:G26"/>
    <mergeCell ref="B16:E16"/>
    <mergeCell ref="B17:E17"/>
    <mergeCell ref="G5:H5"/>
    <mergeCell ref="C35:O35"/>
  </mergeCells>
  <hyperlinks>
    <hyperlink ref="B16" r:id="rId1" display="Will you enroll in DU's health insurance plan?" xr:uid="{00000000-0004-0000-0200-000000000000}"/>
    <hyperlink ref="B17" r:id="rId2" display="Will you use DU Health &amp; Counseling Services? " xr:uid="{00000000-0004-0000-0200-000001000000}"/>
  </hyperlinks>
  <pageMargins left="0.5" right="0.5" top="0.5" bottom="0.5" header="0.3" footer="0.3"/>
  <pageSetup scale="73" orientation="portrait" r:id="rId3"/>
  <drawing r:id="rId4"/>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Data!$I$2:$I$21</xm:f>
          </x14:formula1>
          <xm:sqref>N8 L8 J8</xm:sqref>
        </x14:dataValidation>
        <x14:dataValidation type="list" allowBlank="1" showInputMessage="1" showErrorMessage="1" xr:uid="{00000000-0002-0000-0200-000001000000}">
          <x14:formula1>
            <xm:f>Data!$A$24:$A$25</xm:f>
          </x14:formula1>
          <xm:sqref>F16:F17</xm:sqref>
        </x14:dataValidation>
        <x14:dataValidation type="list" allowBlank="1" showInputMessage="1" showErrorMessage="1" xr:uid="{00000000-0002-0000-0200-000002000000}">
          <x14:formula1>
            <xm:f>Data!$A$27:$A$28</xm:f>
          </x14:formula1>
          <xm:sqref>G5:H5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U28"/>
  <sheetViews>
    <sheetView workbookViewId="0">
      <selection activeCell="I28" sqref="I28"/>
    </sheetView>
  </sheetViews>
  <sheetFormatPr defaultColWidth="8.85546875" defaultRowHeight="15" x14ac:dyDescent="0.25"/>
  <cols>
    <col min="1" max="1" width="20.7109375" customWidth="1"/>
    <col min="2" max="5" width="8.140625" customWidth="1"/>
    <col min="6" max="6" width="12" bestFit="1" customWidth="1"/>
    <col min="7" max="8" width="8.42578125" customWidth="1"/>
    <col min="9" max="9" width="21.85546875" bestFit="1" customWidth="1"/>
  </cols>
  <sheetData>
    <row r="1" spans="1:13" x14ac:dyDescent="0.25">
      <c r="A1" s="7" t="s">
        <v>19</v>
      </c>
      <c r="F1" s="7" t="s">
        <v>20</v>
      </c>
      <c r="I1" s="7" t="s">
        <v>52</v>
      </c>
      <c r="M1" s="7"/>
    </row>
    <row r="2" spans="1:13" x14ac:dyDescent="0.25">
      <c r="A2" s="35" t="s">
        <v>41</v>
      </c>
      <c r="B2">
        <v>0</v>
      </c>
      <c r="C2">
        <v>0</v>
      </c>
      <c r="D2">
        <v>0</v>
      </c>
      <c r="F2" s="35" t="s">
        <v>41</v>
      </c>
      <c r="G2">
        <v>0</v>
      </c>
      <c r="H2">
        <v>0</v>
      </c>
      <c r="I2" s="35" t="s">
        <v>41</v>
      </c>
      <c r="J2">
        <v>0</v>
      </c>
      <c r="K2">
        <v>0</v>
      </c>
    </row>
    <row r="3" spans="1:13" x14ac:dyDescent="0.25">
      <c r="A3" t="s">
        <v>24</v>
      </c>
      <c r="B3">
        <v>6140</v>
      </c>
      <c r="C3">
        <v>16</v>
      </c>
      <c r="D3">
        <v>57</v>
      </c>
      <c r="F3" t="s">
        <v>24</v>
      </c>
      <c r="G3">
        <v>6140</v>
      </c>
      <c r="H3">
        <v>16</v>
      </c>
      <c r="I3" t="s">
        <v>24</v>
      </c>
      <c r="J3">
        <v>3068</v>
      </c>
      <c r="K3">
        <v>16</v>
      </c>
    </row>
    <row r="4" spans="1:13" x14ac:dyDescent="0.25">
      <c r="A4" t="s">
        <v>25</v>
      </c>
      <c r="B4">
        <v>7675</v>
      </c>
      <c r="C4">
        <v>20</v>
      </c>
      <c r="D4">
        <v>57</v>
      </c>
      <c r="F4" t="s">
        <v>25</v>
      </c>
      <c r="G4">
        <v>7675</v>
      </c>
      <c r="H4">
        <v>20</v>
      </c>
      <c r="I4" t="s">
        <v>25</v>
      </c>
      <c r="J4">
        <v>3835</v>
      </c>
      <c r="K4">
        <v>20</v>
      </c>
    </row>
    <row r="5" spans="1:13" x14ac:dyDescent="0.25">
      <c r="A5" t="s">
        <v>26</v>
      </c>
      <c r="B5">
        <v>9210</v>
      </c>
      <c r="C5">
        <v>24</v>
      </c>
      <c r="D5">
        <v>57</v>
      </c>
      <c r="F5" t="s">
        <v>26</v>
      </c>
      <c r="G5">
        <v>9210</v>
      </c>
      <c r="H5">
        <v>24</v>
      </c>
      <c r="I5" t="s">
        <v>26</v>
      </c>
      <c r="J5">
        <v>4602</v>
      </c>
      <c r="K5">
        <v>24</v>
      </c>
    </row>
    <row r="6" spans="1:13" x14ac:dyDescent="0.25">
      <c r="A6" t="s">
        <v>27</v>
      </c>
      <c r="B6">
        <v>10745</v>
      </c>
      <c r="C6">
        <v>28</v>
      </c>
      <c r="D6">
        <v>57</v>
      </c>
      <c r="F6" t="s">
        <v>27</v>
      </c>
      <c r="G6">
        <v>10745</v>
      </c>
      <c r="H6">
        <v>28</v>
      </c>
      <c r="I6" t="s">
        <v>27</v>
      </c>
      <c r="J6">
        <v>5369</v>
      </c>
      <c r="K6">
        <v>28</v>
      </c>
    </row>
    <row r="7" spans="1:13" x14ac:dyDescent="0.25">
      <c r="A7" t="s">
        <v>28</v>
      </c>
      <c r="B7">
        <v>12280</v>
      </c>
      <c r="C7">
        <v>32</v>
      </c>
      <c r="D7">
        <v>57</v>
      </c>
      <c r="F7" t="s">
        <v>28</v>
      </c>
      <c r="G7">
        <v>12280</v>
      </c>
      <c r="H7">
        <v>32</v>
      </c>
      <c r="I7" t="s">
        <v>28</v>
      </c>
      <c r="J7">
        <v>6136</v>
      </c>
      <c r="K7">
        <v>32</v>
      </c>
    </row>
    <row r="8" spans="1:13" x14ac:dyDescent="0.25">
      <c r="A8" t="s">
        <v>29</v>
      </c>
      <c r="B8">
        <v>13815</v>
      </c>
      <c r="C8">
        <v>36</v>
      </c>
      <c r="D8">
        <v>57</v>
      </c>
      <c r="F8" t="s">
        <v>29</v>
      </c>
      <c r="G8">
        <v>13815</v>
      </c>
      <c r="H8">
        <v>36</v>
      </c>
      <c r="I8" t="s">
        <v>29</v>
      </c>
      <c r="J8">
        <v>6903</v>
      </c>
      <c r="K8">
        <v>36</v>
      </c>
    </row>
    <row r="9" spans="1:13" x14ac:dyDescent="0.25">
      <c r="A9" t="s">
        <v>30</v>
      </c>
      <c r="B9">
        <v>15350</v>
      </c>
      <c r="C9">
        <v>40</v>
      </c>
      <c r="D9">
        <v>57</v>
      </c>
      <c r="F9" t="s">
        <v>30</v>
      </c>
      <c r="G9">
        <v>15350</v>
      </c>
      <c r="H9">
        <v>40</v>
      </c>
      <c r="I9" t="s">
        <v>30</v>
      </c>
      <c r="J9">
        <v>7670</v>
      </c>
      <c r="K9">
        <v>40</v>
      </c>
    </row>
    <row r="10" spans="1:13" x14ac:dyDescent="0.25">
      <c r="A10" t="s">
        <v>31</v>
      </c>
      <c r="B10">
        <v>16885</v>
      </c>
      <c r="C10">
        <v>44</v>
      </c>
      <c r="D10">
        <v>57</v>
      </c>
      <c r="F10" t="s">
        <v>31</v>
      </c>
      <c r="G10">
        <v>16885</v>
      </c>
      <c r="H10">
        <v>44</v>
      </c>
      <c r="I10" t="s">
        <v>31</v>
      </c>
      <c r="J10">
        <v>8437</v>
      </c>
      <c r="K10">
        <v>44</v>
      </c>
    </row>
    <row r="11" spans="1:13" x14ac:dyDescent="0.25">
      <c r="A11" t="s">
        <v>32</v>
      </c>
      <c r="B11">
        <v>18420</v>
      </c>
      <c r="C11">
        <v>48</v>
      </c>
      <c r="D11">
        <v>57</v>
      </c>
      <c r="F11" t="s">
        <v>32</v>
      </c>
      <c r="G11">
        <v>18420</v>
      </c>
      <c r="H11">
        <v>48</v>
      </c>
      <c r="I11" t="s">
        <v>32</v>
      </c>
      <c r="J11">
        <v>9204</v>
      </c>
      <c r="K11">
        <v>48</v>
      </c>
    </row>
    <row r="12" spans="1:13" x14ac:dyDescent="0.25">
      <c r="A12" t="s">
        <v>33</v>
      </c>
      <c r="B12">
        <v>18420</v>
      </c>
      <c r="C12">
        <v>48</v>
      </c>
      <c r="D12">
        <v>57</v>
      </c>
      <c r="F12" t="s">
        <v>33</v>
      </c>
      <c r="G12">
        <v>19955</v>
      </c>
      <c r="H12">
        <v>52</v>
      </c>
      <c r="I12" t="s">
        <v>33</v>
      </c>
      <c r="J12">
        <v>9971</v>
      </c>
      <c r="K12">
        <v>52</v>
      </c>
    </row>
    <row r="13" spans="1:13" x14ac:dyDescent="0.25">
      <c r="A13" t="s">
        <v>34</v>
      </c>
      <c r="B13">
        <v>18420</v>
      </c>
      <c r="C13">
        <v>48</v>
      </c>
      <c r="D13">
        <v>57</v>
      </c>
      <c r="F13" t="s">
        <v>34</v>
      </c>
      <c r="G13">
        <v>21490</v>
      </c>
      <c r="H13">
        <v>56</v>
      </c>
      <c r="I13" t="s">
        <v>34</v>
      </c>
      <c r="J13">
        <v>10738</v>
      </c>
      <c r="K13">
        <v>56</v>
      </c>
    </row>
    <row r="14" spans="1:13" x14ac:dyDescent="0.25">
      <c r="A14" t="s">
        <v>35</v>
      </c>
      <c r="B14">
        <v>18420</v>
      </c>
      <c r="C14">
        <v>48</v>
      </c>
      <c r="D14">
        <v>57</v>
      </c>
      <c r="F14" t="s">
        <v>35</v>
      </c>
      <c r="G14">
        <v>23025</v>
      </c>
      <c r="H14">
        <v>60</v>
      </c>
      <c r="I14" t="s">
        <v>35</v>
      </c>
      <c r="J14">
        <v>11505</v>
      </c>
      <c r="K14">
        <v>60</v>
      </c>
    </row>
    <row r="15" spans="1:13" x14ac:dyDescent="0.25">
      <c r="A15" t="s">
        <v>36</v>
      </c>
      <c r="B15">
        <v>18420</v>
      </c>
      <c r="C15">
        <v>48</v>
      </c>
      <c r="D15">
        <v>57</v>
      </c>
      <c r="F15" t="s">
        <v>36</v>
      </c>
      <c r="G15">
        <v>24560</v>
      </c>
      <c r="H15">
        <v>64</v>
      </c>
      <c r="I15" t="s">
        <v>36</v>
      </c>
      <c r="J15">
        <v>12272</v>
      </c>
      <c r="K15">
        <v>64</v>
      </c>
    </row>
    <row r="16" spans="1:13" x14ac:dyDescent="0.25">
      <c r="A16" t="s">
        <v>37</v>
      </c>
      <c r="B16">
        <v>18420</v>
      </c>
      <c r="C16">
        <v>48</v>
      </c>
      <c r="D16">
        <v>57</v>
      </c>
      <c r="F16" t="s">
        <v>37</v>
      </c>
      <c r="G16">
        <v>26095</v>
      </c>
      <c r="H16">
        <v>68</v>
      </c>
      <c r="I16" t="s">
        <v>37</v>
      </c>
      <c r="J16">
        <v>13039</v>
      </c>
      <c r="K16">
        <v>68</v>
      </c>
    </row>
    <row r="17" spans="1:21" x14ac:dyDescent="0.25">
      <c r="A17" t="s">
        <v>38</v>
      </c>
      <c r="B17">
        <v>18420</v>
      </c>
      <c r="C17">
        <v>48</v>
      </c>
      <c r="D17">
        <v>57</v>
      </c>
      <c r="F17" t="s">
        <v>38</v>
      </c>
      <c r="G17">
        <v>27630</v>
      </c>
      <c r="H17">
        <v>72</v>
      </c>
      <c r="I17" t="s">
        <v>38</v>
      </c>
      <c r="J17">
        <v>13806</v>
      </c>
      <c r="K17">
        <v>72</v>
      </c>
    </row>
    <row r="18" spans="1:21" x14ac:dyDescent="0.25">
      <c r="A18" t="s">
        <v>39</v>
      </c>
      <c r="B18">
        <v>19955</v>
      </c>
      <c r="C18">
        <v>52</v>
      </c>
      <c r="D18">
        <v>57</v>
      </c>
      <c r="F18" t="s">
        <v>39</v>
      </c>
      <c r="G18">
        <v>29165</v>
      </c>
      <c r="H18">
        <v>76</v>
      </c>
      <c r="I18" t="s">
        <v>39</v>
      </c>
      <c r="J18">
        <v>14573</v>
      </c>
      <c r="K18">
        <v>76</v>
      </c>
    </row>
    <row r="19" spans="1:21" x14ac:dyDescent="0.25">
      <c r="A19" t="s">
        <v>40</v>
      </c>
      <c r="B19">
        <v>21490</v>
      </c>
      <c r="C19">
        <v>56</v>
      </c>
      <c r="D19">
        <v>57</v>
      </c>
      <c r="F19" t="s">
        <v>40</v>
      </c>
      <c r="G19">
        <v>30700</v>
      </c>
      <c r="H19">
        <v>80</v>
      </c>
      <c r="I19" t="s">
        <v>40</v>
      </c>
      <c r="J19">
        <v>15340</v>
      </c>
      <c r="K19">
        <v>80</v>
      </c>
    </row>
    <row r="20" spans="1:21" x14ac:dyDescent="0.25">
      <c r="A20" t="s">
        <v>42</v>
      </c>
      <c r="B20">
        <v>23025</v>
      </c>
      <c r="C20">
        <v>60</v>
      </c>
      <c r="D20">
        <v>57</v>
      </c>
      <c r="F20" t="s">
        <v>42</v>
      </c>
      <c r="G20">
        <v>32235</v>
      </c>
      <c r="H20">
        <v>84</v>
      </c>
      <c r="I20" t="s">
        <v>42</v>
      </c>
      <c r="J20">
        <v>16107</v>
      </c>
      <c r="K20">
        <v>84</v>
      </c>
    </row>
    <row r="21" spans="1:21" x14ac:dyDescent="0.25">
      <c r="A21" t="s">
        <v>43</v>
      </c>
      <c r="B21">
        <v>24560</v>
      </c>
      <c r="C21">
        <v>64</v>
      </c>
      <c r="D21">
        <v>57</v>
      </c>
      <c r="F21" t="s">
        <v>43</v>
      </c>
      <c r="G21">
        <v>33770</v>
      </c>
      <c r="H21">
        <v>88</v>
      </c>
      <c r="I21" t="s">
        <v>43</v>
      </c>
      <c r="J21">
        <v>16874</v>
      </c>
      <c r="K21">
        <v>88</v>
      </c>
    </row>
    <row r="23" spans="1:21" x14ac:dyDescent="0.25">
      <c r="A23" t="s">
        <v>21</v>
      </c>
    </row>
    <row r="24" spans="1:21" x14ac:dyDescent="0.25">
      <c r="A24" t="s">
        <v>4</v>
      </c>
      <c r="B24">
        <v>1810</v>
      </c>
      <c r="C24">
        <v>225</v>
      </c>
    </row>
    <row r="25" spans="1:21" x14ac:dyDescent="0.25">
      <c r="A25" t="s">
        <v>5</v>
      </c>
      <c r="B25">
        <v>0</v>
      </c>
      <c r="C25">
        <v>0</v>
      </c>
      <c r="I25" s="70" t="s">
        <v>58</v>
      </c>
      <c r="J25" s="70"/>
      <c r="K25" s="70"/>
      <c r="L25" s="70"/>
      <c r="M25" s="70"/>
      <c r="N25" s="70"/>
      <c r="O25" s="70"/>
      <c r="P25" s="70"/>
      <c r="Q25" s="70"/>
      <c r="R25" s="70"/>
      <c r="S25" s="70"/>
      <c r="T25" s="70"/>
      <c r="U25" s="70"/>
    </row>
    <row r="26" spans="1:21" x14ac:dyDescent="0.25">
      <c r="I26" s="70" t="s">
        <v>59</v>
      </c>
      <c r="J26" s="70"/>
      <c r="K26" s="70"/>
      <c r="L26" s="70"/>
      <c r="M26" s="70"/>
      <c r="N26" s="70"/>
      <c r="O26" s="70"/>
      <c r="P26" s="70"/>
      <c r="Q26" s="70"/>
      <c r="R26" s="70"/>
      <c r="S26" s="70"/>
      <c r="T26" s="70"/>
      <c r="U26" s="70"/>
    </row>
    <row r="27" spans="1:21" x14ac:dyDescent="0.25">
      <c r="A27" t="s">
        <v>47</v>
      </c>
      <c r="I27" s="70" t="s">
        <v>60</v>
      </c>
      <c r="J27" s="70"/>
      <c r="K27" s="70"/>
      <c r="L27" s="70"/>
      <c r="M27" s="70"/>
      <c r="N27" s="70"/>
      <c r="O27" s="70"/>
      <c r="P27" s="70"/>
      <c r="Q27" s="70"/>
      <c r="R27" s="70"/>
      <c r="S27" s="70"/>
      <c r="T27" s="70"/>
      <c r="U27" s="70"/>
    </row>
    <row r="28" spans="1:21" x14ac:dyDescent="0.25">
      <c r="A28" t="s">
        <v>48</v>
      </c>
    </row>
  </sheetData>
  <sheetProtection algorithmName="SHA-512" hashValue="cvYgUtzH2mpa23mCrz8APdezEBUoN11PNKUXAbsQ2387wy4AvTC9o89JhqR3riNhY5u3R5MCaFhMnY80td4ijg==" saltValue="nPhn9EMpSGKiXDls4n9W8g==" spinCount="100000" sheet="1" scenarios="1" selectLockedCells="1" selectUnlockedCells="1"/>
  <mergeCells count="3">
    <mergeCell ref="I25:U25"/>
    <mergeCell ref="I26:U26"/>
    <mergeCell ref="I27:U27"/>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Worksheets Home</vt:lpstr>
      <vt:lpstr>PSM Bio, Phys &amp; Online GIS M.A.</vt:lpstr>
      <vt:lpstr>Most Programs</vt:lpstr>
      <vt:lpstr>Data</vt:lpstr>
      <vt:lpstr>Credits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Lisa Westendorf</dc:creator>
  <cp:lastModifiedBy>Lisa Westendorf</cp:lastModifiedBy>
  <cp:lastPrinted>2019-02-07T21:36:17Z</cp:lastPrinted>
  <dcterms:created xsi:type="dcterms:W3CDTF">2018-06-06T22:54:45Z</dcterms:created>
  <dcterms:modified xsi:type="dcterms:W3CDTF">2022-03-03T21:22:17Z</dcterms:modified>
</cp:coreProperties>
</file>