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fileSharing readOnlyRecommended="1"/>
  <workbookPr/>
  <mc:AlternateContent xmlns:mc="http://schemas.openxmlformats.org/markup-compatibility/2006">
    <mc:Choice Requires="x15">
      <x15ac:absPath xmlns:x15ac="http://schemas.microsoft.com/office/spreadsheetml/2010/11/ac" url="R:\Financial Aid\Communication\2223\Aid Offer Materials\Grad &amp; Law\Billing Worksheets\"/>
    </mc:Choice>
  </mc:AlternateContent>
  <xr:revisionPtr revIDLastSave="0" documentId="13_ncr:1_{A8EA4A0D-45A8-4F15-AE7F-5EC0C89F5D9F}" xr6:coauthVersionLast="47" xr6:coauthVersionMax="47" xr10:uidLastSave="{00000000-0000-0000-0000-000000000000}"/>
  <workbookProtection workbookAlgorithmName="SHA-512" workbookHashValue="AvnXQgKfSJ0gX2pW+qUSpWy1HfsxI6w1KdVPN4poiW9yCnqMZZVraHC8HVuMMjKT9QVVvmRdfe+0pF1kdDJzwA==" workbookSaltValue="nFGtZ5TIaT373lKDwIK0Lw==" workbookSpinCount="100000" lockStructure="1"/>
  <bookViews>
    <workbookView xWindow="33180" yWindow="2280" windowWidth="19050" windowHeight="12975" tabRatio="721" xr2:uid="{00000000-000D-0000-FFFF-FFFF00000000}"/>
  </bookViews>
  <sheets>
    <sheet name="Worksheets Home" sheetId="34" r:id="rId1"/>
    <sheet name="Most Programs" sheetId="15" r:id="rId2"/>
    <sheet name="DTI" sheetId="33" r:id="rId3"/>
    <sheet name="Data" sheetId="31" state="hidden" r:id="rId4"/>
  </sheets>
  <definedNames>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33" l="1"/>
  <c r="M13" i="33"/>
  <c r="K13" i="33"/>
  <c r="I13" i="33"/>
  <c r="M12" i="33"/>
  <c r="I12" i="33"/>
  <c r="O11" i="33"/>
  <c r="M11" i="33"/>
  <c r="K11" i="33"/>
  <c r="O10" i="33"/>
  <c r="M10" i="33"/>
  <c r="K10" i="33"/>
  <c r="I11" i="33"/>
  <c r="I10" i="33"/>
  <c r="G22" i="33"/>
  <c r="O21" i="33"/>
  <c r="M21" i="33"/>
  <c r="K21" i="33"/>
  <c r="I21" i="33"/>
  <c r="O20" i="33"/>
  <c r="M20" i="33"/>
  <c r="K20" i="33"/>
  <c r="I20" i="33"/>
  <c r="O19" i="33"/>
  <c r="M19" i="33"/>
  <c r="K19" i="33"/>
  <c r="I19" i="33"/>
  <c r="O18" i="33"/>
  <c r="M18" i="33"/>
  <c r="K18" i="33"/>
  <c r="I18" i="33"/>
  <c r="O17" i="33"/>
  <c r="M17" i="33"/>
  <c r="K17" i="33"/>
  <c r="I17" i="33"/>
  <c r="G19" i="33" l="1"/>
  <c r="O14" i="33"/>
  <c r="G13" i="33"/>
  <c r="K14" i="33"/>
  <c r="G12" i="33"/>
  <c r="G11" i="33"/>
  <c r="M14" i="33"/>
  <c r="I14" i="33"/>
  <c r="G20" i="33"/>
  <c r="G23" i="33" s="1"/>
  <c r="I23" i="33"/>
  <c r="K23" i="33"/>
  <c r="M23" i="33"/>
  <c r="G10" i="33"/>
  <c r="O23" i="33"/>
  <c r="K25" i="33" l="1"/>
  <c r="I25" i="33"/>
  <c r="O25" i="33"/>
  <c r="G14" i="33"/>
  <c r="G25" i="33" s="1"/>
  <c r="M25" i="33"/>
  <c r="O19" i="15" l="1"/>
  <c r="M19" i="15"/>
  <c r="K19" i="15"/>
  <c r="I19" i="15"/>
  <c r="O18" i="15"/>
  <c r="M18" i="15"/>
  <c r="K18" i="15"/>
  <c r="I18" i="15"/>
  <c r="O12" i="15" l="1"/>
  <c r="M12" i="15"/>
  <c r="K12" i="15"/>
  <c r="I12" i="15"/>
  <c r="O11" i="15"/>
  <c r="M11" i="15"/>
  <c r="K11" i="15"/>
  <c r="I11" i="15"/>
  <c r="G19" i="15" l="1"/>
  <c r="G18" i="15"/>
  <c r="O20" i="15" l="1"/>
  <c r="O17" i="15"/>
  <c r="O16" i="15"/>
  <c r="M20" i="15"/>
  <c r="M17" i="15"/>
  <c r="M16" i="15"/>
  <c r="K20" i="15"/>
  <c r="K17" i="15"/>
  <c r="K16" i="15"/>
  <c r="I20" i="15"/>
  <c r="I17" i="15"/>
  <c r="I16" i="15"/>
  <c r="G21" i="15" l="1"/>
  <c r="M22" i="15" l="1"/>
  <c r="O13" i="15"/>
  <c r="M13" i="15"/>
  <c r="K13" i="15"/>
  <c r="G12" i="15"/>
  <c r="I13" i="15"/>
  <c r="G11" i="15"/>
  <c r="G22" i="15"/>
  <c r="O22" i="15" l="1"/>
  <c r="O24" i="15" s="1"/>
  <c r="M24" i="15"/>
  <c r="I22" i="15"/>
  <c r="I24" i="15" s="1"/>
  <c r="G13" i="15"/>
  <c r="G24" i="15" s="1"/>
  <c r="K22" i="15"/>
  <c r="K24" i="15" s="1"/>
</calcChain>
</file>

<file path=xl/sharedStrings.xml><?xml version="1.0" encoding="utf-8"?>
<sst xmlns="http://schemas.openxmlformats.org/spreadsheetml/2006/main" count="98" uniqueCount="66">
  <si>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</si>
  <si>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</si>
  <si>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</si>
  <si>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</si>
  <si>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</si>
  <si>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</si>
  <si>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</si>
  <si>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</si>
  <si>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</si>
  <si>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</si>
  <si>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</si>
  <si>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</si>
  <si>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DU Scholarships and Grants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</si>
  <si>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</si>
  <si>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</si>
  <si>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</si>
  <si>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Payment(s) Made and/or Employer Reimbursements</t>
  </si>
  <si>
    <t>4 credits</t>
  </si>
  <si>
    <t>8 credits</t>
  </si>
  <si>
    <t>12 credits</t>
  </si>
  <si>
    <t>16 credits</t>
  </si>
  <si>
    <t>20 credits</t>
  </si>
  <si>
    <t>not enrolled</t>
  </si>
  <si>
    <t>How many credits will you take each quarter?</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</si>
  <si>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t>
    </r>
  </si>
  <si>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</si>
  <si>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FALL 2022:</t>
  </si>
  <si>
    <t>WINTER 2023:</t>
  </si>
  <si>
    <t>SPRING 2023:</t>
  </si>
  <si>
    <t>SUMMER 2023:</t>
  </si>
  <si>
    <t>FALL 2022</t>
  </si>
  <si>
    <t>WINTER 2023</t>
  </si>
  <si>
    <t>SPRING 2023</t>
  </si>
  <si>
    <t>SUMMER 2023</t>
  </si>
  <si>
    <r>
      <t>1</t>
    </r>
    <r>
      <rPr>
        <sz val="11"/>
        <color theme="1"/>
        <rFont val="Calibri"/>
        <family val="2"/>
        <scheme val="minor"/>
      </rPr>
      <t>Tuition for the 2022-2023 academic year is $767 per credit.</t>
    </r>
  </si>
  <si>
    <t>Will you enroll in DU's Health Insurance Plan?</t>
  </si>
  <si>
    <t xml:space="preserve">Will you use DU's Health &amp; Counseling Services? </t>
  </si>
  <si>
    <r>
      <t>Tuition</t>
    </r>
    <r>
      <rPr>
        <vertAlign val="superscript"/>
        <sz val="11"/>
        <color rgb="FF000000"/>
        <rFont val="Calibri"/>
        <family val="2"/>
      </rPr>
      <t>1</t>
    </r>
  </si>
  <si>
    <r>
      <t xml:space="preserve">Financial Aid | University Hall 255 | Ph: 303-871-4020 | Fax: 303-871-2341 | </t>
    </r>
    <r>
      <rPr>
        <u/>
        <sz val="11"/>
        <color rgb="FF98002E"/>
        <rFont val="Calibri"/>
        <family val="2"/>
      </rPr>
      <t>finaid@du.edu</t>
    </r>
    <r>
      <rPr>
        <sz val="11"/>
        <color theme="1"/>
        <rFont val="Calibri"/>
        <family val="2"/>
        <scheme val="minor"/>
      </rPr>
      <t xml:space="preserve"> | </t>
    </r>
    <r>
      <rPr>
        <u/>
        <sz val="11"/>
        <color rgb="FF98002E"/>
        <rFont val="Calibri"/>
        <family val="2"/>
      </rPr>
      <t>www.du.edu/financialaid</t>
    </r>
  </si>
  <si>
    <t>2021 Fall Term</t>
  </si>
  <si>
    <t>2022 Winter Term</t>
  </si>
  <si>
    <t>2022 Spring Term</t>
  </si>
  <si>
    <t>2022 Summer Term</t>
  </si>
  <si>
    <t>2022 Fall Term</t>
  </si>
  <si>
    <t>2023 Winter Term</t>
  </si>
  <si>
    <t>2023 Spring Term</t>
  </si>
  <si>
    <t>2023 Summer Term</t>
  </si>
  <si>
    <t>Yes</t>
  </si>
  <si>
    <t>No</t>
  </si>
  <si>
    <t>2021-22:</t>
  </si>
  <si>
    <t>2022-23:</t>
  </si>
  <si>
    <t>Will you be enrolled in the following terms?</t>
  </si>
  <si>
    <r>
      <t xml:space="preserve">2022-23 Estimated Billing Worksheet
</t>
    </r>
    <r>
      <rPr>
        <b/>
        <i/>
        <sz val="16"/>
        <color rgb="FF000000"/>
        <rFont val="Calibri"/>
        <family val="2"/>
      </rPr>
      <t xml:space="preserve">Transportation &amp; Supply Chain Institute Programs </t>
    </r>
  </si>
  <si>
    <r>
      <t>1</t>
    </r>
    <r>
      <rPr>
        <sz val="11"/>
        <color theme="1"/>
        <rFont val="Calibri"/>
        <family val="2"/>
        <scheme val="minor"/>
      </rPr>
      <t>This worksheet assumes you are beginning your program during the 2022-23 academic year. If you started during the 2021-22 academic year, tuition is $11,850 per term.</t>
    </r>
  </si>
  <si>
    <t>Technology Fee</t>
  </si>
  <si>
    <r>
      <t>Direct Unsubsidized Loan</t>
    </r>
    <r>
      <rPr>
        <vertAlign val="superscript"/>
        <sz val="11"/>
        <color rgb="FF000000"/>
        <rFont val="Calibri"/>
        <family val="2"/>
      </rPr>
      <t>2</t>
    </r>
  </si>
  <si>
    <r>
      <t>Direct Graduate PLUS Loan</t>
    </r>
    <r>
      <rPr>
        <vertAlign val="superscript"/>
        <sz val="11"/>
        <color rgb="FF000000"/>
        <rFont val="Calibri"/>
        <family val="2"/>
      </rPr>
      <t>3</t>
    </r>
  </si>
  <si>
    <r>
      <rPr>
        <vertAlign val="superscript"/>
        <sz val="11"/>
        <color rgb="FF000000"/>
        <rFont val="Calibri"/>
        <family val="2"/>
      </rPr>
      <t>2</t>
    </r>
    <r>
      <rPr>
        <sz val="11"/>
        <color theme="1"/>
        <rFont val="Calibri"/>
        <family val="2"/>
        <scheme val="minor"/>
      </rPr>
      <t>This worksheet automatically deducts the 1.057% origination fee from the Direct Unsubsidized loan amount.</t>
    </r>
  </si>
  <si>
    <r>
      <rPr>
        <vertAlign val="superscript"/>
        <sz val="11"/>
        <color rgb="FF000000"/>
        <rFont val="Calibri"/>
        <family val="2"/>
      </rPr>
      <t>3</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</si>
  <si>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Choose Your Program:</t>
  </si>
  <si>
    <t>All other programs</t>
  </si>
  <si>
    <r>
      <t>These worksheets are designed to help you estimate your invoices throughout the academic year.</t>
    </r>
    <r>
      <rPr>
        <b/>
        <sz val="11"/>
        <color rgb="FF000000"/>
        <rFont val="Calibri"/>
        <family val="2"/>
      </rPr>
      <t xml:space="preserve"> In order to complete a worksheet, you'll need a copy of your most recent 2022-2023 financial aid offer.</t>
    </r>
    <r>
      <rPr>
        <sz val="11"/>
        <color rgb="FF000000"/>
        <rFont val="Calibri"/>
        <family val="2"/>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</si>
  <si>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r>
      <t xml:space="preserve">2022-23 Estimated Billing Worksheets
</t>
    </r>
    <r>
      <rPr>
        <b/>
        <i/>
        <sz val="16"/>
        <color rgb="FF000000"/>
        <rFont val="Calibri"/>
        <family val="2"/>
      </rPr>
      <t>University College Programs</t>
    </r>
  </si>
  <si>
    <t>Transportation &amp; Supply Chain Institute Programs</t>
  </si>
  <si>
    <r>
      <t xml:space="preserve">2022-23 Estimated Billing Worksheet
</t>
    </r>
    <r>
      <rPr>
        <b/>
        <i/>
        <sz val="16"/>
        <color theme="1"/>
        <rFont val="Calibri"/>
        <family val="2"/>
        <scheme val="minor"/>
      </rPr>
      <t>Most University College Master's and Certificate Programs</t>
    </r>
  </si>
  <si>
    <r>
      <rPr>
        <b/>
        <i/>
        <sz val="11"/>
        <color theme="1"/>
        <rFont val="Calibri"/>
        <family val="2"/>
        <scheme val="minor"/>
      </rPr>
      <t>Note:</t>
    </r>
    <r>
      <rPr>
        <i/>
        <sz val="11"/>
        <color theme="1"/>
        <rFont val="Calibri"/>
        <family val="2"/>
        <scheme val="minor"/>
      </rPr>
      <t xml:space="preserve"> If you are in a program through the Transportation &amp; Supply Chain Institute, please use the worksheet on the next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</si>
</sst>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u/>
      <sz val="11"/>
      <color theme="10"/>
      <name val="Calibri"/>
      <family val="2"/>
      <scheme val="minor"/>
    </font>
    <font>
      <sz val="11"/>
      <color theme="1"/>
      <name val="Calibri"/>
      <family val="2"/>
    </font>
    <font>
      <sz val="11"/>
      <color rgb="FF000000"/>
      <name val="Calibri"/>
      <family val="2"/>
    </font>
    <font>
      <b/>
      <sz val="16"/>
      <color rgb="FF000000"/>
      <name val="Calibri"/>
      <family val="2"/>
    </font>
    <font>
      <b/>
      <i/>
      <sz val="16"/>
      <color rgb="FF000000"/>
      <name val="Calibri"/>
      <family val="2"/>
    </font>
    <font>
      <b/>
      <i/>
      <sz val="14"/>
      <color rgb="FF98002E"/>
      <name val="Calibri"/>
      <family val="2"/>
    </font>
    <font>
      <sz val="10"/>
      <color rgb="FF000000"/>
      <name val="Calibri"/>
      <family val="2"/>
    </font>
    <font>
      <b/>
      <sz val="11"/>
      <color rgb="FF000000"/>
      <name val="Calibri"/>
      <family val="2"/>
    </font>
    <font>
      <vertAlign val="superscript"/>
      <sz val="11"/>
      <color rgb="FF000000"/>
      <name val="Calibri"/>
      <family val="2"/>
    </font>
    <font>
      <u/>
      <sz val="11"/>
      <color rgb="FF0563C1"/>
      <name val="Calibri"/>
      <family val="2"/>
    </font>
    <font>
      <b/>
      <sz val="14"/>
      <color rgb="FF000000"/>
      <name val="Calibri"/>
      <family val="2"/>
    </font>
    <font>
      <b/>
      <sz val="12"/>
      <color rgb="FF000000"/>
      <name val="Calibri"/>
      <family val="2"/>
    </font>
    <font>
      <u/>
      <sz val="11"/>
      <color rgb="FF98002E"/>
      <name val="Calibri"/>
      <family val="2"/>
    </font>
    <font>
      <b/>
      <i/>
      <u/>
      <sz val="14"/>
      <color rgb="FF000000"/>
      <name val="Calibri"/>
      <family val="2"/>
    </font>
    <font>
      <i/>
      <sz val="11"/>
      <color theme="1"/>
      <name val="Calibri"/>
      <family val="2"/>
      <scheme val="minor"/>
    </font>
    <font>
      <b/>
      <i/>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rgb="FFBDD7EE"/>
        <bgColor rgb="FF000000"/>
      </patternFill>
    </fill>
    <fill>
      <patternFill patternType="solid">
        <fgColor rgb="FFF2F2F2"/>
        <bgColor rgb="FF000000"/>
      </patternFill>
    </fill>
    <fill>
      <patternFill patternType="solid">
        <fgColor theme="0" tint="-4.9989318521683403E-2"/>
        <bgColor rgb="FF000000"/>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top/>
      <bottom style="dashed">
        <color indexed="64"/>
      </bottom>
      <diagonal/>
    </border>
    <border>
      <left/>
      <right style="dashed">
        <color indexed="64"/>
      </right>
      <top/>
      <bottom/>
      <diagonal/>
    </border>
    <border>
      <left/>
      <right style="dashed">
        <color indexed="64"/>
      </right>
      <top/>
      <bottom style="thin">
        <color indexed="64"/>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105">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2" fillId="0" borderId="0" xfId="0" applyFont="1"/>
    <xf numFmtId="0" fontId="0" fillId="3" borderId="0" xfId="0" applyFill="1" applyAlignment="1">
      <alignment horizontal="left"/>
    </xf>
    <xf numFmtId="0" fontId="0" fillId="3" borderId="0" xfId="0" applyFill="1"/>
    <xf numFmtId="44" fontId="0" fillId="3" borderId="0" xfId="1" applyFont="1" applyFill="1"/>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0" borderId="0" xfId="0" applyFont="1"/>
    <xf numFmtId="0" fontId="0" fillId="0" borderId="0" xfId="0" applyBorder="1"/>
    <xf numFmtId="44" fontId="0" fillId="0" borderId="0" xfId="1" applyFont="1" applyBorder="1"/>
    <xf numFmtId="0" fontId="0" fillId="0" borderId="0" xfId="0" applyFill="1" applyBorder="1" applyAlignment="1">
      <alignment horizontal="left"/>
    </xf>
    <xf numFmtId="0" fontId="0" fillId="0" borderId="0" xfId="0" applyFill="1" applyBorder="1"/>
    <xf numFmtId="44" fontId="0" fillId="0" borderId="0" xfId="1" applyFont="1" applyFill="1" applyBorder="1"/>
    <xf numFmtId="0" fontId="2" fillId="0" borderId="1" xfId="0" applyFont="1" applyBorder="1"/>
    <xf numFmtId="44" fontId="2" fillId="0" borderId="1" xfId="1" applyFont="1" applyBorder="1"/>
    <xf numFmtId="0" fontId="0" fillId="0" borderId="0" xfId="0" applyAlignment="1">
      <alignment wrapText="1"/>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8" xfId="1" applyFont="1" applyBorder="1" applyAlignment="1">
      <alignment horizontal="center"/>
    </xf>
    <xf numFmtId="0" fontId="2" fillId="0" borderId="0" xfId="0" applyFont="1" applyAlignment="1">
      <alignment horizontal="left"/>
    </xf>
    <xf numFmtId="44" fontId="0" fillId="3" borderId="3" xfId="1" applyFont="1" applyFill="1" applyBorder="1" applyProtection="1"/>
    <xf numFmtId="0" fontId="0" fillId="0" borderId="0" xfId="0" applyAlignment="1">
      <alignment horizontal="left" wrapText="1"/>
    </xf>
    <xf numFmtId="0" fontId="0" fillId="0" borderId="1" xfId="0" applyBorder="1" applyAlignment="1">
      <alignment horizontal="center"/>
    </xf>
    <xf numFmtId="0" fontId="3" fillId="0" borderId="3" xfId="0" applyFont="1" applyBorder="1" applyAlignment="1">
      <alignment horizontal="right" wrapText="1"/>
    </xf>
    <xf numFmtId="0" fontId="0" fillId="3" borderId="0" xfId="0" applyFill="1" applyAlignment="1">
      <alignment horizontal="center"/>
    </xf>
    <xf numFmtId="0" fontId="0" fillId="3" borderId="3" xfId="0" applyFill="1" applyBorder="1" applyAlignment="1">
      <alignment horizontal="left"/>
    </xf>
    <xf numFmtId="0" fontId="5" fillId="0" borderId="0" xfId="0" applyFont="1" applyAlignment="1">
      <alignment horizontal="left" wrapText="1"/>
    </xf>
    <xf numFmtId="0" fontId="0" fillId="0" borderId="0" xfId="0" applyAlignment="1">
      <alignment horizontal="left"/>
    </xf>
    <xf numFmtId="0" fontId="13" fillId="0" borderId="0" xfId="0" applyFont="1"/>
    <xf numFmtId="44" fontId="13" fillId="0" borderId="0" xfId="1" applyFont="1" applyFill="1" applyBorder="1"/>
    <xf numFmtId="0" fontId="15" fillId="0" borderId="3" xfId="0" applyFont="1" applyBorder="1" applyAlignment="1">
      <alignment horizontal="right" wrapText="1"/>
    </xf>
    <xf numFmtId="0" fontId="13" fillId="0" borderId="1" xfId="0" applyFont="1" applyBorder="1"/>
    <xf numFmtId="0" fontId="15" fillId="0" borderId="1" xfId="0" applyFont="1" applyBorder="1" applyAlignment="1">
      <alignment horizontal="right" vertical="top" wrapText="1"/>
    </xf>
    <xf numFmtId="0" fontId="15" fillId="0" borderId="1" xfId="0" applyFont="1" applyBorder="1" applyAlignment="1">
      <alignment horizontal="right" vertical="top"/>
    </xf>
    <xf numFmtId="0" fontId="17" fillId="0" borderId="0" xfId="0" applyFont="1" applyAlignment="1">
      <alignment horizontal="left"/>
    </xf>
    <xf numFmtId="0" fontId="18" fillId="0" borderId="0" xfId="0" applyFont="1" applyAlignment="1">
      <alignment horizontal="left" wrapText="1" indent="1"/>
    </xf>
    <xf numFmtId="44" fontId="19" fillId="0" borderId="8" xfId="1" applyFont="1" applyFill="1" applyBorder="1" applyAlignment="1">
      <alignment horizontal="center"/>
    </xf>
    <xf numFmtId="0" fontId="14" fillId="4" borderId="6" xfId="0" applyFont="1" applyFill="1" applyBorder="1" applyAlignment="1" applyProtection="1">
      <alignment horizontal="center" vertical="center"/>
      <protection locked="0"/>
    </xf>
    <xf numFmtId="44" fontId="13" fillId="4" borderId="6" xfId="1" applyFont="1" applyFill="1" applyBorder="1" applyAlignment="1" applyProtection="1">
      <alignment horizontal="center" vertical="center"/>
      <protection locked="0"/>
    </xf>
    <xf numFmtId="0" fontId="13" fillId="4" borderId="6" xfId="0" applyFont="1" applyFill="1" applyBorder="1" applyAlignment="1" applyProtection="1">
      <alignment horizontal="center" vertical="center"/>
      <protection locked="0"/>
    </xf>
    <xf numFmtId="0" fontId="19" fillId="0" borderId="2" xfId="0" applyFont="1" applyBorder="1"/>
    <xf numFmtId="0" fontId="13" fillId="0" borderId="2" xfId="0" applyFont="1" applyBorder="1"/>
    <xf numFmtId="44" fontId="19" fillId="0" borderId="2" xfId="1" applyFont="1" applyFill="1" applyBorder="1" applyAlignment="1">
      <alignment horizontal="center"/>
    </xf>
    <xf numFmtId="0" fontId="13" fillId="0" borderId="2" xfId="0" applyFont="1" applyBorder="1" applyAlignment="1">
      <alignment horizontal="center"/>
    </xf>
    <xf numFmtId="0" fontId="13" fillId="5" borderId="0" xfId="0" applyFont="1" applyFill="1" applyAlignment="1">
      <alignment horizontal="left"/>
    </xf>
    <xf numFmtId="0" fontId="13" fillId="5" borderId="0" xfId="0" applyFont="1" applyFill="1" applyAlignment="1">
      <alignment horizontal="center"/>
    </xf>
    <xf numFmtId="0" fontId="13" fillId="5" borderId="0" xfId="0" applyFont="1" applyFill="1"/>
    <xf numFmtId="44" fontId="13" fillId="5" borderId="0" xfId="1" applyFont="1" applyFill="1" applyBorder="1"/>
    <xf numFmtId="0" fontId="13" fillId="0" borderId="0" xfId="0" applyFont="1" applyAlignment="1">
      <alignment horizontal="left"/>
    </xf>
    <xf numFmtId="0" fontId="21" fillId="5" borderId="0" xfId="2" applyFont="1" applyFill="1" applyBorder="1" applyAlignment="1">
      <alignment horizontal="left"/>
    </xf>
    <xf numFmtId="0" fontId="21" fillId="5" borderId="9" xfId="2" applyFont="1" applyFill="1" applyBorder="1" applyAlignment="1">
      <alignment horizontal="left"/>
    </xf>
    <xf numFmtId="0" fontId="13" fillId="4" borderId="4" xfId="0" applyFont="1" applyFill="1" applyBorder="1" applyProtection="1">
      <protection locked="0"/>
    </xf>
    <xf numFmtId="0" fontId="21" fillId="0" borderId="3" xfId="2" applyFont="1" applyFill="1" applyBorder="1" applyAlignment="1">
      <alignment horizontal="left"/>
    </xf>
    <xf numFmtId="0" fontId="21" fillId="0" borderId="10" xfId="2" applyFont="1" applyFill="1" applyBorder="1" applyAlignment="1">
      <alignment horizontal="left"/>
    </xf>
    <xf numFmtId="0" fontId="13" fillId="4" borderId="5" xfId="0" applyFont="1" applyFill="1" applyBorder="1" applyProtection="1">
      <protection locked="0"/>
    </xf>
    <xf numFmtId="0" fontId="13" fillId="0" borderId="3" xfId="0" applyFont="1" applyBorder="1"/>
    <xf numFmtId="44" fontId="13" fillId="0" borderId="3" xfId="1" applyFont="1" applyFill="1" applyBorder="1"/>
    <xf numFmtId="0" fontId="19" fillId="0" borderId="0" xfId="0" applyFont="1"/>
    <xf numFmtId="44" fontId="19" fillId="0" borderId="0" xfId="1" applyFont="1" applyFill="1" applyBorder="1"/>
    <xf numFmtId="44" fontId="13" fillId="4" borderId="6" xfId="1" applyFont="1" applyFill="1" applyBorder="1" applyProtection="1">
      <protection locked="0"/>
    </xf>
    <xf numFmtId="44" fontId="13" fillId="4" borderId="4" xfId="1" applyFont="1" applyFill="1" applyBorder="1" applyProtection="1">
      <protection locked="0"/>
    </xf>
    <xf numFmtId="44" fontId="13" fillId="4" borderId="4" xfId="0" applyNumberFormat="1" applyFont="1" applyFill="1" applyBorder="1" applyProtection="1">
      <protection locked="0"/>
    </xf>
    <xf numFmtId="0" fontId="13" fillId="5" borderId="3" xfId="0" applyFont="1" applyFill="1" applyBorder="1" applyAlignment="1">
      <alignment horizontal="left"/>
    </xf>
    <xf numFmtId="44" fontId="13" fillId="5" borderId="3" xfId="1" applyFont="1" applyFill="1" applyBorder="1"/>
    <xf numFmtId="0" fontId="13" fillId="5" borderId="3" xfId="0" applyFont="1" applyFill="1" applyBorder="1"/>
    <xf numFmtId="44" fontId="13" fillId="4" borderId="5" xfId="1" applyFont="1" applyFill="1" applyBorder="1" applyProtection="1">
      <protection locked="0"/>
    </xf>
    <xf numFmtId="44" fontId="13" fillId="5" borderId="3" xfId="1" applyFont="1" applyFill="1" applyBorder="1" applyProtection="1">
      <protection locked="0"/>
    </xf>
    <xf numFmtId="0" fontId="22" fillId="0" borderId="7" xfId="0" applyFont="1" applyBorder="1"/>
    <xf numFmtId="0" fontId="13" fillId="0" borderId="7" xfId="0" applyFont="1" applyBorder="1"/>
    <xf numFmtId="44" fontId="23" fillId="0" borderId="7" xfId="1" applyFont="1" applyFill="1" applyBorder="1"/>
    <xf numFmtId="0" fontId="23" fillId="0" borderId="7" xfId="0" applyFont="1" applyBorder="1"/>
    <xf numFmtId="0" fontId="20" fillId="0" borderId="0" xfId="0" applyFont="1" applyAlignment="1">
      <alignment horizontal="left" wrapText="1"/>
    </xf>
    <xf numFmtId="0" fontId="13" fillId="0" borderId="0" xfId="0" applyFont="1" applyAlignment="1">
      <alignment horizontal="left" wrapText="1"/>
    </xf>
    <xf numFmtId="0" fontId="13" fillId="0" borderId="1" xfId="0" applyFont="1" applyBorder="1" applyAlignment="1">
      <alignment horizontal="center"/>
    </xf>
    <xf numFmtId="46" fontId="0" fillId="0" borderId="0" xfId="0" applyNumberFormat="1" applyAlignment="1">
      <alignment horizontal="right"/>
    </xf>
    <xf numFmtId="0" fontId="0" fillId="0" borderId="0" xfId="0" applyAlignment="1">
      <alignment horizontal="right"/>
    </xf>
    <xf numFmtId="44" fontId="13" fillId="3" borderId="0" xfId="1" applyFont="1" applyFill="1" applyBorder="1"/>
    <xf numFmtId="0" fontId="13" fillId="6" borderId="0" xfId="0" applyFont="1" applyFill="1"/>
    <xf numFmtId="44" fontId="13" fillId="6" borderId="0" xfId="1" applyFont="1" applyFill="1" applyBorder="1"/>
    <xf numFmtId="0" fontId="13" fillId="0" borderId="0" xfId="0" applyFont="1" applyProtection="1">
      <protection locked="0"/>
    </xf>
    <xf numFmtId="0" fontId="15" fillId="0" borderId="3" xfId="0" applyFont="1" applyBorder="1" applyAlignment="1">
      <alignment horizontal="right"/>
    </xf>
    <xf numFmtId="0" fontId="14" fillId="0" borderId="0" xfId="0" applyFont="1" applyAlignment="1">
      <alignment horizontal="left" vertical="center" wrapText="1"/>
    </xf>
    <xf numFmtId="0" fontId="25" fillId="0" borderId="0" xfId="0" applyFont="1" applyAlignment="1">
      <alignment horizontal="left" vertical="top" indent="3"/>
    </xf>
    <xf numFmtId="0" fontId="21" fillId="0" borderId="0" xfId="2" applyFont="1" applyFill="1" applyBorder="1" applyAlignment="1" applyProtection="1">
      <alignment horizontal="left" indent="5"/>
    </xf>
    <xf numFmtId="0" fontId="12" fillId="0" borderId="0" xfId="2" applyFill="1" applyBorder="1" applyAlignment="1" applyProtection="1">
      <alignment horizontal="left" indent="5"/>
      <protection locked="0"/>
    </xf>
    <xf numFmtId="0" fontId="26" fillId="0" borderId="0" xfId="0" applyFont="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1181100</xdr:colOff>
      <xdr:row>1</xdr:row>
      <xdr:rowOff>489762</xdr:rowOff>
    </xdr:to>
    <xdr:pic>
      <xdr:nvPicPr>
        <xdr:cNvPr id="3" name="Picture 2">
          <a:extLst>
            <a:ext uri="{FF2B5EF4-FFF2-40B4-BE49-F238E27FC236}">
              <a16:creationId xmlns:a16="http://schemas.microsoft.com/office/drawing/2014/main" id="{CE292CEC-743D-44FA-83FB-66278401AC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xdr:row>
      <xdr:rowOff>489762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571500</xdr:colOff>
      <xdr:row>1</xdr:row>
      <xdr:rowOff>489762</xdr:rowOff>
    </xdr:to>
    <xdr:pic>
      <xdr:nvPicPr>
        <xdr:cNvPr id="4" name="Picture 3">
          <a:extLst>
            <a:ext uri="{FF2B5EF4-FFF2-40B4-BE49-F238E27FC236}">
              <a16:creationId xmlns:a16="http://schemas.microsoft.com/office/drawing/2014/main" id="{68526E73-4172-4AFB-94C5-2CCEA3393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181100" cy="489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2FF2-1BCC-4CFF-A29D-047534C9EBB1}">
  <dimension ref="A1:D15"/>
  <sheetViews>
    <sheetView showGridLines="0" showRowColHeaders="0" tabSelected="1" workbookViewId="0"/>
  </sheetViews>
  <sheetFormatPr defaultColWidth="8.85546875" defaultRowHeight="15" x14ac:dyDescent="0.25"/>
  <cols>
    <col min="1" max="1" width="4.140625" style="47" customWidth="1"/>
    <col min="2" max="2" width="74.85546875" style="47" customWidth="1"/>
    <col min="3" max="3" width="12.85546875" style="48" customWidth="1"/>
    <col min="4" max="4" width="26.42578125" style="47" customWidth="1"/>
    <col min="5" max="16384" width="8.85546875" style="47"/>
  </cols>
  <sheetData>
    <row r="1" spans="1:4" x14ac:dyDescent="0.25">
      <c r="A1" s="98"/>
    </row>
    <row r="2" spans="1:4" ht="46.5" customHeight="1" x14ac:dyDescent="0.35">
      <c r="B2" s="49" t="s">
        <v>62</v>
      </c>
      <c r="C2" s="99"/>
      <c r="D2" s="99"/>
    </row>
    <row r="3" spans="1:4" ht="21" x14ac:dyDescent="0.25">
      <c r="B3" s="50"/>
      <c r="C3" s="52"/>
      <c r="D3" s="52"/>
    </row>
    <row r="4" spans="1:4" ht="66.75" customHeight="1" x14ac:dyDescent="0.25">
      <c r="B4" s="100" t="s">
        <v>61</v>
      </c>
      <c r="C4" s="100"/>
      <c r="D4" s="100"/>
    </row>
    <row r="5" spans="1:4" x14ac:dyDescent="0.25">
      <c r="C5" s="47"/>
    </row>
    <row r="6" spans="1:4" ht="18.75" x14ac:dyDescent="0.25">
      <c r="B6" s="101" t="s">
        <v>59</v>
      </c>
      <c r="C6" s="47"/>
    </row>
    <row r="7" spans="1:4" x14ac:dyDescent="0.25">
      <c r="B7" s="103" t="s">
        <v>63</v>
      </c>
      <c r="C7" s="47"/>
    </row>
    <row r="8" spans="1:4" x14ac:dyDescent="0.25">
      <c r="B8" s="103" t="s">
        <v>60</v>
      </c>
    </row>
    <row r="9" spans="1:4" x14ac:dyDescent="0.25">
      <c r="B9" s="102"/>
    </row>
    <row r="10" spans="1:4" x14ac:dyDescent="0.25">
      <c r="B10" s="102"/>
    </row>
    <row r="11" spans="1:4" x14ac:dyDescent="0.25">
      <c r="B11" s="102"/>
    </row>
    <row r="15" spans="1:4" x14ac:dyDescent="0.25">
      <c r="B15" s="92" t="s">
        <v>38</v>
      </c>
      <c r="C15" s="92"/>
      <c r="D15" s="92"/>
    </row>
  </sheetData>
  <sheetProtection algorithmName="SHA-512" hashValue="qZDpAi4WrYrq/Rhf5Tf30mTJmHnDQqPIcA5V6c4C9vfuzZLvHms2UfPj9NGWVj03M07i6sP9yLl9Rzae/8gxlg==" saltValue="vVzBrEhSDLPbn97xrgkPsg==" spinCount="100000" sheet="1" objects="1" scenarios="1"/>
  <mergeCells count="3">
    <mergeCell ref="B2:D2"/>
    <mergeCell ref="B4:D4"/>
    <mergeCell ref="B15:D15"/>
  </mergeCells>
  <hyperlinks>
    <hyperlink ref="B7" location="DTI!A1" display="Transportation &amp; Supply Chain Institute Programs" xr:uid="{8BA4728A-D0B7-4ABB-A39E-06B0CCCA4304}"/>
    <hyperlink ref="B8" location="'Most Programs'!A1" display="All other programs" xr:uid="{5C03CDDF-AA1D-45B5-BA28-17BF36E737A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3"/>
  <sheetViews>
    <sheetView showGridLines="0" showRowColHeaders="0" showRuler="0" zoomScaleNormal="100" workbookViewId="0">
      <selection activeCell="I7" sqref="I7"/>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42" t="s">
        <v>64</v>
      </c>
      <c r="H2" s="42"/>
      <c r="I2" s="42"/>
      <c r="J2" s="42"/>
      <c r="K2" s="42"/>
      <c r="L2" s="42"/>
      <c r="M2" s="42"/>
      <c r="N2" s="42"/>
      <c r="O2" s="42"/>
    </row>
    <row r="3" spans="2:15" ht="11.1" customHeight="1" x14ac:dyDescent="0.25">
      <c r="B3" s="17"/>
      <c r="C3" s="17"/>
      <c r="D3" s="17"/>
      <c r="E3" s="17"/>
      <c r="F3" s="17"/>
      <c r="G3" s="18"/>
      <c r="H3" s="19"/>
      <c r="I3" s="19"/>
      <c r="J3" s="19"/>
      <c r="K3" s="19"/>
      <c r="L3" s="19"/>
      <c r="M3" s="19"/>
      <c r="N3" s="19"/>
      <c r="O3" s="19"/>
    </row>
    <row r="4" spans="2:15" ht="30" customHeight="1" x14ac:dyDescent="0.25">
      <c r="B4" s="104" t="s">
        <v>65</v>
      </c>
      <c r="C4" s="104"/>
      <c r="D4" s="104"/>
      <c r="E4" s="104"/>
      <c r="F4" s="104"/>
      <c r="G4" s="104"/>
      <c r="H4" s="104"/>
      <c r="I4" s="104"/>
      <c r="J4" s="104"/>
      <c r="K4" s="104"/>
      <c r="L4" s="104"/>
      <c r="M4" s="104"/>
      <c r="N4" s="104"/>
      <c r="O4" s="104"/>
    </row>
    <row r="5" spans="2:15" ht="9" customHeight="1" x14ac:dyDescent="0.25"/>
    <row r="6" spans="2:15" ht="15" customHeight="1" x14ac:dyDescent="0.25">
      <c r="I6" s="37" t="s">
        <v>26</v>
      </c>
      <c r="J6" s="26"/>
      <c r="K6" s="37" t="s">
        <v>27</v>
      </c>
      <c r="L6" s="27"/>
      <c r="M6" s="37" t="s">
        <v>28</v>
      </c>
      <c r="N6" s="27"/>
      <c r="O6" s="37" t="s">
        <v>29</v>
      </c>
    </row>
    <row r="7" spans="2:15" ht="18" customHeight="1" x14ac:dyDescent="0.3">
      <c r="C7" s="6" t="s">
        <v>23</v>
      </c>
      <c r="E7" s="24"/>
      <c r="F7" s="24"/>
      <c r="G7" s="24"/>
      <c r="H7" s="24"/>
      <c r="I7" s="34"/>
      <c r="K7" s="35"/>
      <c r="L7"/>
      <c r="M7" s="36"/>
      <c r="N7"/>
      <c r="O7" s="36"/>
    </row>
    <row r="8" spans="2:15" ht="18.75" customHeight="1" x14ac:dyDescent="0.25"/>
    <row r="9" spans="2:15" ht="15.75" thickBot="1" x14ac:dyDescent="0.3">
      <c r="B9" s="1" t="s">
        <v>4</v>
      </c>
      <c r="C9" s="2"/>
      <c r="D9" s="2"/>
      <c r="E9" s="2"/>
      <c r="F9" s="2"/>
      <c r="G9" s="4" t="s">
        <v>2</v>
      </c>
      <c r="H9" s="3"/>
      <c r="I9" s="4" t="s">
        <v>30</v>
      </c>
      <c r="J9" s="3"/>
      <c r="K9" s="4" t="s">
        <v>31</v>
      </c>
      <c r="L9" s="4"/>
      <c r="M9" s="4" t="s">
        <v>32</v>
      </c>
      <c r="N9" s="4"/>
      <c r="O9" s="4" t="s">
        <v>33</v>
      </c>
    </row>
    <row r="10" spans="2:15" ht="9" customHeight="1" x14ac:dyDescent="0.25"/>
    <row r="11" spans="2:15" ht="21.75" customHeight="1" x14ac:dyDescent="0.25">
      <c r="B11" s="8" t="s">
        <v>0</v>
      </c>
      <c r="C11" s="43"/>
      <c r="D11" s="43"/>
      <c r="E11" s="9"/>
      <c r="F11" s="9"/>
      <c r="G11" s="10" t="e">
        <f>I11+K11+M11+O11</f>
        <v>#N/A</v>
      </c>
      <c r="H11" s="9"/>
      <c r="I11" s="10" t="e">
        <f>VLOOKUP(I7,Data!A2:B21,2,FALSE)</f>
        <v>#N/A</v>
      </c>
      <c r="J11" s="9"/>
      <c r="K11" s="10" t="e">
        <f>VLOOKUP(K7,Data!A2:B21,2,FALSE)</f>
        <v>#N/A</v>
      </c>
      <c r="L11" s="10"/>
      <c r="M11" s="10" t="e">
        <f>VLOOKUP(M7,Data!A2:B21,2,FALSE)</f>
        <v>#N/A</v>
      </c>
      <c r="N11" s="10"/>
      <c r="O11" s="10" t="e">
        <f>VLOOKUP(O7,Data!A2:B21,2,FALSE)</f>
        <v>#N/A</v>
      </c>
    </row>
    <row r="12" spans="2:15" ht="21.75" customHeight="1" x14ac:dyDescent="0.25">
      <c r="B12" s="28" t="s">
        <v>1</v>
      </c>
      <c r="C12" s="29"/>
      <c r="D12" s="29"/>
      <c r="E12" s="29"/>
      <c r="F12" s="29"/>
      <c r="G12" s="30" t="e">
        <f>I12+K12+M12+O12</f>
        <v>#N/A</v>
      </c>
      <c r="H12" s="29"/>
      <c r="I12" s="30" t="e">
        <f>VLOOKUP(I7,Data!A2:C21,3,FALSE)</f>
        <v>#N/A</v>
      </c>
      <c r="J12" s="29"/>
      <c r="K12" s="30" t="e">
        <f>VLOOKUP(K7,Data!A2:C21,3,FALSE)</f>
        <v>#N/A</v>
      </c>
      <c r="L12" s="30"/>
      <c r="M12" s="30" t="e">
        <f>VLOOKUP(M7,Data!A2:C21,3,FALSE)</f>
        <v>#N/A</v>
      </c>
      <c r="N12" s="30"/>
      <c r="O12" s="30" t="e">
        <f>VLOOKUP(O7,Data!A2:C21,3,FALSE)</f>
        <v>#N/A</v>
      </c>
    </row>
    <row r="13" spans="2:15" ht="21.75" customHeight="1" x14ac:dyDescent="0.25">
      <c r="B13" s="17"/>
      <c r="C13" s="31" t="s">
        <v>3</v>
      </c>
      <c r="D13" s="17"/>
      <c r="E13" s="17"/>
      <c r="F13" s="17"/>
      <c r="G13" s="32" t="e">
        <f>SUM(G11:G12)</f>
        <v>#N/A</v>
      </c>
      <c r="H13" s="17"/>
      <c r="I13" s="32" t="e">
        <f>SUM(I11:I12)</f>
        <v>#N/A</v>
      </c>
      <c r="J13" s="17"/>
      <c r="K13" s="32" t="e">
        <f>SUM(K11:K12)</f>
        <v>#N/A</v>
      </c>
      <c r="L13" s="32"/>
      <c r="M13" s="32" t="e">
        <f>SUM(M11:M12)</f>
        <v>#N/A</v>
      </c>
      <c r="N13" s="32"/>
      <c r="O13" s="32" t="e">
        <f>SUM(O11:O12)</f>
        <v>#N/A</v>
      </c>
    </row>
    <row r="14" spans="2:15" ht="24" customHeight="1" x14ac:dyDescent="0.25"/>
    <row r="15" spans="2:15" ht="15.75" thickBot="1" x14ac:dyDescent="0.3">
      <c r="B15" s="1" t="s">
        <v>8</v>
      </c>
      <c r="C15" s="2"/>
      <c r="D15" s="2"/>
      <c r="E15" s="2"/>
      <c r="F15" s="2"/>
      <c r="G15" s="4" t="s">
        <v>2</v>
      </c>
      <c r="H15" s="3"/>
      <c r="I15" s="4" t="s">
        <v>30</v>
      </c>
      <c r="J15" s="3"/>
      <c r="K15" s="4" t="s">
        <v>31</v>
      </c>
      <c r="L15" s="4"/>
      <c r="M15" s="4" t="s">
        <v>32</v>
      </c>
      <c r="N15" s="4"/>
      <c r="O15" s="4" t="s">
        <v>33</v>
      </c>
    </row>
    <row r="16" spans="2:15" ht="21.75" customHeight="1" x14ac:dyDescent="0.25">
      <c r="B16" t="s">
        <v>12</v>
      </c>
      <c r="G16" s="13"/>
      <c r="I16" s="5">
        <f>IF((AND(I7&lt;&gt;"not enrolled",K7&lt;&gt;"not enrolled",M7&lt;&gt;"not enrolled",O7&lt;&gt;"not enrolled")),(G16/4), IF((AND(I7&lt;&gt;"not enrolled",K7&lt;&gt;"not enrolled",M7&lt;&gt;"not enrolled",O7="not enrolled")),(G16/3), IF((AND(I7&lt;&gt;"not enrolled",K7&lt;&gt;"not enrolled",M7="not enrolled",O7="not enrolled")),(G16/2), IF((AND(I7&lt;&gt;"not enrolled",K7="not enrolled",M7="not enrolled",O7="not enrolled")),(G16/1), 0))))</f>
        <v>0</v>
      </c>
      <c r="K16" s="5">
        <f>IF((AND(I7&lt;&gt;"not enrolled",K7&lt;&gt;"not enrolled",M7&lt;&gt;"not enrolled",O7&lt;&gt;"not enrolled")),(G16/4), IF((AND(I7&lt;&gt;"not enrolled",K7&lt;&gt;"not enrolled",M7&lt;&gt;"not enrolled",O7="not enrolled")),(G16/3), IF((AND(I7="not enrolled",K7&lt;&gt;"not enrolled",M7&lt;&gt;"not enrolled",O7&lt;&gt;"not enrolled")),(G16/3), IF((AND(I7&lt;&gt;"not enrolled",K7&lt;&gt;"not enrolled",M7="not enrolled",O7="not enrolled")),(G16/2), 0))))</f>
        <v>0</v>
      </c>
      <c r="M16" s="5">
        <f>IF((AND(I7&lt;&gt;"not enrolled",K7&lt;&gt;"not enrolled",M7&lt;&gt;"not enrolled",O7&lt;&gt;"not enrolled")),(G16/4), IF((AND(I7&lt;&gt;"not enrolled",K7&lt;&gt;"not enrolled",M7&lt;&gt;"not enrolled",O7="not enrolled")),(G16/3), IF((AND(I7="not enrolled",K7&lt;&gt;"not enrolled",M7&lt;&gt;"not enrolled",O7&lt;&gt;"not enrolled")),(G16/3), IF((AND(I7="not enrolled",K7="not enrolled",M7&lt;&gt;"not enrolled",O7&lt;&gt;"not enrolled")),(G16/2), 0))))</f>
        <v>0</v>
      </c>
      <c r="O16" s="5">
        <f>IF((AND(I7&lt;&gt;"not enrolled",K7&lt;&gt;"not enrolled",M7&lt;&gt;"not enrolled",O7&lt;&gt;"not enrolled")),(G16/4), IF((AND(I7="not enrolled",K7&lt;&gt;"not enrolled",M7&lt;&gt;"not enrolled",O7&lt;&gt;"not enrolled")),(G16/3), IF((AND(I7="not enrolled",K7="not enrolled",M7&lt;&gt;"not enrolled",O7&lt;&gt;"not enrolled")),(G16/2),  IF((AND(I7="not enrolled",K7="not enrolled",M7="not enrolled",O7&lt;&gt;"not enrolled")),(G16), 0))))</f>
        <v>0</v>
      </c>
    </row>
    <row r="17" spans="2:15" ht="21.75" customHeight="1" x14ac:dyDescent="0.25">
      <c r="B17" s="9" t="s">
        <v>5</v>
      </c>
      <c r="C17" s="9"/>
      <c r="D17" s="9"/>
      <c r="E17" s="9"/>
      <c r="F17" s="9"/>
      <c r="G17" s="14"/>
      <c r="H17" s="9"/>
      <c r="I17" s="10">
        <f>IF((AND(I7&lt;&gt;"not enrolled",K7&lt;&gt;"not enrolled",M7&lt;&gt;"not enrolled",O7&lt;&gt;"not enrolled")),(G17/4), IF((AND(I7&lt;&gt;"not enrolled",K7&lt;&gt;"not enrolled",M7&lt;&gt;"not enrolled",O7="not enrolled")),(G17/3), IF((AND(I7&lt;&gt;"not enrolled",K7&lt;&gt;"not enrolled",M7="not enrolled",O7="not enrolled")),(G17/2), IF((AND(I7&lt;&gt;"not enrolled",K7="not enrolled",M7="not enrolled",O7="not enrolled")),(G17/1), 0))))</f>
        <v>0</v>
      </c>
      <c r="J17" s="9"/>
      <c r="K17" s="10">
        <f>IF((AND(I7&lt;&gt;"not enrolled",K7&lt;&gt;"not enrolled",M7&lt;&gt;"not enrolled",O7&lt;&gt;"not enrolled")),(G17/4), IF((AND(I7&lt;&gt;"not enrolled",K7&lt;&gt;"not enrolled",M7&lt;&gt;"not enrolled",O7="not enrolled")),(G17/3), IF((AND(I7="not enrolled",K7&lt;&gt;"not enrolled",M7&lt;&gt;"not enrolled",O7&lt;&gt;"not enrolled")),(G17/3), IF((AND(I7&lt;&gt;"not enrolled",K7&lt;&gt;"not enrolled",M7="not enrolled",O7="not enrolled")),(G17/2), 0))))</f>
        <v>0</v>
      </c>
      <c r="L17" s="10"/>
      <c r="M17" s="10">
        <f>IF((AND(I7&lt;&gt;"not enrolled",K7&lt;&gt;"not enrolled",M7&lt;&gt;"not enrolled",O7&lt;&gt;"not enrolled")),(G17/4), IF((AND(I7&lt;&gt;"not enrolled",K7&lt;&gt;"not enrolled",M7&lt;&gt;"not enrolled",O7="not enrolled")),(G17/3), IF((AND(I7="not enrolled",K7&lt;&gt;"not enrolled",M7&lt;&gt;"not enrolled",O7&lt;&gt;"not enrolled")),(G17/3), IF((AND(I7="not enrolled",K7="not enrolled",M7&lt;&gt;"not enrolled",O7&lt;&gt;"not enrolled")),(G17/2), 0))))</f>
        <v>0</v>
      </c>
      <c r="N17" s="10"/>
      <c r="O17" s="10">
        <f>IF((AND(I7&lt;&gt;"not enrolled",K7&lt;&gt;"not enrolled",M7&lt;&gt;"not enrolled",O7&lt;&gt;"not enrolled")),(G17/4), IF((AND(I7="not enrolled",K7&lt;&gt;"not enrolled",M7&lt;&gt;"not enrolled",O7&lt;&gt;"not enrolled")),(G17/3), IF((AND(I7="not enrolled",K7="not enrolled",M7&lt;&gt;"not enrolled",O7&lt;&gt;"not enrolled")),(G17/2),  IF((AND(I7="not enrolled",K7="not enrolled",M7="not enrolled",O7&lt;&gt;"not enrolled")),(G17), 0))))</f>
        <v>0</v>
      </c>
    </row>
    <row r="18" spans="2:15" ht="21.75" customHeight="1" x14ac:dyDescent="0.25">
      <c r="B18" t="s">
        <v>14</v>
      </c>
      <c r="E18" s="15"/>
      <c r="G18" s="5">
        <f>SUM(I18,K18,M18,O18)</f>
        <v>0</v>
      </c>
      <c r="I18" s="5">
        <f>IF((AND(I7&lt;&gt;"not enrolled",K7&lt;&gt;"not enrolled",M7&lt;&gt;"not enrolled",O7&lt;&gt;"not enrolled")),ROUND(((E18-(E18*0.01057))/4),0), IF((AND(I7&lt;&gt;"not enrolled",K7&lt;&gt;"not enrolled",M7&lt;&gt;"not enrolled",O7="not enrolled")),ROUND(((E18-(E18*0.01057))/3),0), IF((AND(I7&lt;&gt;"not enrolled",K7&lt;&gt;"not enrolled",M7="not enrolled",O7="not enrolled")),ROUND(((E18-(E18*0.01057))/2),0), IF((AND(I7&lt;&gt;"not enrolled",K7="not enrolled",M7="not enrolled",O7="not enrolled")),ROUND(((E18-(E18*0.01057))/1),0), 0))))</f>
        <v>0</v>
      </c>
      <c r="K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IF((AND(I7&lt;&gt;"not enrolled",K7&lt;&gt;"not enrolled",M7="not enrolled",O7="not enrolled")),ROUND(((E18-(E18*0.01057))/2),0), 0))))</f>
        <v>0</v>
      </c>
      <c r="M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IF((AND(I7="not enrolled",K7="not enrolled",M7&lt;&gt;"not enrolled",O7&lt;&gt;"not enrolled")),ROUND(((E18-(E18*0.01057))/2),0), 0))))</f>
        <v>0</v>
      </c>
      <c r="O18" s="5">
        <f>IF((AND(I7&lt;&gt;"not enrolled",K7&lt;&gt;"not enrolled",M7&lt;&gt;"not enrolled",O7&lt;&gt;"not enrolled")),ROUND(((E18-(E18*0.01057))/4),0), IF((AND(I7="not enrolled",K7&lt;&gt;"not enrolled",M7&lt;&gt;"not enrolled",O7&lt;&gt;"not enrolled")),ROUND(((E18-(E18*0.01057))/3),0), IF((AND(I7="not enrolled",K7="not enrolled",M7&lt;&gt;"not enrolled",O7&lt;&gt;"not enrolled")),ROUND(((E18-(E18*0.01057))/2),0),  IF((AND(I7="not enrolled",K7="not enrolled",M7="not enrolled",O7&lt;&gt;"not enrolled")),ROUND(((E18-(E18*0.01057))/1),0), 0))))</f>
        <v>0</v>
      </c>
    </row>
    <row r="19" spans="2:15" ht="21.75" customHeight="1" x14ac:dyDescent="0.25">
      <c r="B19" s="9" t="s">
        <v>15</v>
      </c>
      <c r="C19" s="9"/>
      <c r="D19" s="9"/>
      <c r="E19" s="15"/>
      <c r="F19" s="9"/>
      <c r="G19" s="10">
        <f>SUM(I19,K19,M19,O19)</f>
        <v>0</v>
      </c>
      <c r="H19" s="9"/>
      <c r="I19" s="10">
        <f>IF((AND(I7&lt;&gt;"not enrolled",K7&lt;&gt;"not enrolled",M7&lt;&gt;"not enrolled",O7&lt;&gt;"not enrolled")),ROUND(((E19-(E19*0.04228))/4),0), IF((AND(I7&lt;&gt;"not enrolled",K7&lt;&gt;"not enrolled",M7&lt;&gt;"not enrolled",O7="not enrolled")),ROUND(((E19-(E19*0.04228))/3),0), IF((AND(I7&lt;&gt;"not enrolled",K7&lt;&gt;"not enrolled",M7="not enrolled",O7="not enrolled")),ROUND(((E19-(E19*0.04228))/2),0), IF((AND(I7&lt;&gt;"not enrolled",K7="not enrolled",M7="not enrolled",O7="not enrolled")),ROUND(((E19-(E19*0.04228))/1),0), 0))))</f>
        <v>0</v>
      </c>
      <c r="J19" s="9"/>
      <c r="K19" s="10">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IF((AND(I7&lt;&gt;"not enrolled",K7&lt;&gt;"not enrolled",M7="not enrolled",O7="not enrolled")),ROUND(((E19-(E19*0.04228))/2),0), 0))))</f>
        <v>0</v>
      </c>
      <c r="L19" s="10"/>
      <c r="M19" s="10">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IF((AND(I7="not enrolled",K7="not enrolled",M7&lt;&gt;"not enrolled",O7&lt;&gt;"not enrolled")),ROUND(((E19-(E19*0.04228))/2),0), 0))))</f>
        <v>0</v>
      </c>
      <c r="N19" s="10"/>
      <c r="O19" s="10">
        <f>IF((AND(I7&lt;&gt;"not enrolled",K7&lt;&gt;"not enrolled",M7&lt;&gt;"not enrolled",O7&lt;&gt;"not enrolled")),ROUND(((E19-(E19*0.04228))/4),0), IF((AND(I7="not enrolled",K7&lt;&gt;"not enrolled",M7&lt;&gt;"not enrolled",O7&lt;&gt;"not enrolled")),ROUND(((E19-(E19*0.04228))/3),0), IF((AND(I7="not enrolled",K7="not enrolled",M7&lt;&gt;"not enrolled",O7&lt;&gt;"not enrolled")),ROUND(((E19-(E19*0.04228))/2),0),  IF((AND(I7="not enrolled",K7="not enrolled",M7="not enrolled",O7&lt;&gt;"not enrolled")),ROUND(((E19-(E19*0.04228))/1),0), 0))))</f>
        <v>0</v>
      </c>
    </row>
    <row r="20" spans="2:15" ht="21.75" customHeight="1" x14ac:dyDescent="0.25">
      <c r="B20" t="s">
        <v>6</v>
      </c>
      <c r="G20" s="14"/>
      <c r="I20" s="5">
        <f>IF((AND(I7&lt;&gt;"not enrolled",K7&lt;&gt;"not enrolled",M7&lt;&gt;"not enrolled",O7&lt;&gt;"not enrolled")),(G20/4), IF((AND(I7&lt;&gt;"not enrolled",K7&lt;&gt;"not enrolled",M7&lt;&gt;"not enrolled",O7="not enrolled")),(G20/3), IF((AND(I7&lt;&gt;"not enrolled",K7&lt;&gt;"not enrolled",M7="not enrolled",O7="not enrolled")),(G20/2), IF((AND(I7&lt;&gt;"not enrolled",K7="not enrolled",M7="not enrolled",O7="not enrolled")),(G20/1), 0))))</f>
        <v>0</v>
      </c>
      <c r="K20" s="5">
        <f>IF((AND(I7&lt;&gt;"not enrolled",K7&lt;&gt;"not enrolled",M7&lt;&gt;"not enrolled",O7&lt;&gt;"not enrolled")),(G20/4), IF((AND(I7&lt;&gt;"not enrolled",K7&lt;&gt;"not enrolled",M7&lt;&gt;"not enrolled",O7="not enrolled")),(G20/3), IF((AND(I7="not enrolled",K7&lt;&gt;"not enrolled",M7&lt;&gt;"not enrolled",O7&lt;&gt;"not enrolled")),(G20/3), IF((AND(I7&lt;&gt;"not enrolled",K7&lt;&gt;"not enrolled",M7="not enrolled",O7="not enrolled")),(G20/2), 0))))</f>
        <v>0</v>
      </c>
      <c r="M20" s="5">
        <f>IF((AND(I7&lt;&gt;"not enrolled",K7&lt;&gt;"not enrolled",M7&lt;&gt;"not enrolled",O7&lt;&gt;"not enrolled")),(G20/4), IF((AND(I7&lt;&gt;"not enrolled",K7&lt;&gt;"not enrolled",M7&lt;&gt;"not enrolled",O7="not enrolled")),(G20/3), IF((AND(I7="not enrolled",K7&lt;&gt;"not enrolled",M7&lt;&gt;"not enrolled",O7&lt;&gt;"not enrolled")),(G20/3), IF((AND(I7="not enrolled",K7="not enrolled",M7&lt;&gt;"not enrolled",O7&lt;&gt;"not enrolled")),(G20/2), 0))))</f>
        <v>0</v>
      </c>
      <c r="O20" s="5">
        <f>IF((AND(I7&lt;&gt;"not enrolled",K7&lt;&gt;"not enrolled",M7&lt;&gt;"not enrolled",O7&lt;&gt;"not enrolled")),(G20/4), IF((AND(I7="not enrolled",K7&lt;&gt;"not enrolled",M7&lt;&gt;"not enrolled",O7&lt;&gt;"not enrolled")),(G20/3), IF((AND(I7="not enrolled",K7="not enrolled",M7&lt;&gt;"not enrolled",O7&lt;&gt;"not enrolled")),(G20/2),  IF((AND(I7="not enrolled",K7="not enrolled",M7="not enrolled",O7&lt;&gt;"not enrolled")),(G20), 0))))</f>
        <v>0</v>
      </c>
    </row>
    <row r="21" spans="2:15" ht="21.75" customHeight="1" x14ac:dyDescent="0.25">
      <c r="B21" s="44" t="s">
        <v>16</v>
      </c>
      <c r="C21" s="44"/>
      <c r="D21" s="44"/>
      <c r="E21" s="44"/>
      <c r="F21" s="44"/>
      <c r="G21" s="23">
        <f>I21+K21+M21+O21</f>
        <v>0</v>
      </c>
      <c r="H21" s="22"/>
      <c r="I21" s="16"/>
      <c r="J21" s="22"/>
      <c r="K21" s="16"/>
      <c r="L21" s="39"/>
      <c r="M21" s="16"/>
      <c r="N21" s="39"/>
      <c r="O21" s="16"/>
    </row>
    <row r="22" spans="2:15" ht="21.75" customHeight="1" x14ac:dyDescent="0.25">
      <c r="C22" s="7" t="s">
        <v>7</v>
      </c>
      <c r="G22" s="5">
        <f>SUM(G16:G21)</f>
        <v>0</v>
      </c>
      <c r="I22" s="5">
        <f>SUM(I16:I21)</f>
        <v>0</v>
      </c>
      <c r="K22" s="5">
        <f>SUM(K16:K21)</f>
        <v>0</v>
      </c>
      <c r="M22" s="5">
        <f>SUM(M16:M21)</f>
        <v>0</v>
      </c>
      <c r="O22" s="5">
        <f>SUM(O16:O21)</f>
        <v>0</v>
      </c>
    </row>
    <row r="23" spans="2:15" ht="15.75" thickBot="1" x14ac:dyDescent="0.3"/>
    <row r="24" spans="2:15" ht="21.75" customHeight="1" thickTop="1" thickBot="1" x14ac:dyDescent="0.35">
      <c r="B24" s="12" t="s">
        <v>9</v>
      </c>
      <c r="C24" s="11"/>
      <c r="D24" s="11"/>
      <c r="E24" s="11"/>
      <c r="F24" s="11"/>
      <c r="G24" s="20" t="e">
        <f>G13-G22</f>
        <v>#N/A</v>
      </c>
      <c r="H24" s="21"/>
      <c r="I24" s="20" t="e">
        <f>I13-I22</f>
        <v>#N/A</v>
      </c>
      <c r="J24" s="21"/>
      <c r="K24" s="20" t="e">
        <f>K13-K22</f>
        <v>#N/A</v>
      </c>
      <c r="L24" s="20"/>
      <c r="M24" s="20" t="e">
        <f>M13-M22</f>
        <v>#N/A</v>
      </c>
      <c r="N24" s="20"/>
      <c r="O24" s="20" t="e">
        <f>O13-O22</f>
        <v>#N/A</v>
      </c>
    </row>
    <row r="25" spans="2:15" ht="15.75" thickTop="1" x14ac:dyDescent="0.25"/>
    <row r="26" spans="2:15" x14ac:dyDescent="0.25">
      <c r="B26" s="7" t="s">
        <v>10</v>
      </c>
    </row>
    <row r="27" spans="2:15" ht="21" customHeight="1" x14ac:dyDescent="0.25">
      <c r="B27" s="45" t="s">
        <v>34</v>
      </c>
      <c r="C27" s="40"/>
      <c r="D27" s="40"/>
      <c r="E27" s="40"/>
      <c r="F27" s="40"/>
      <c r="G27" s="40"/>
      <c r="H27" s="40"/>
      <c r="I27" s="40"/>
      <c r="J27" s="40"/>
      <c r="K27" s="40"/>
      <c r="L27" s="40"/>
      <c r="M27" s="40"/>
      <c r="N27" s="40"/>
      <c r="O27" s="40"/>
    </row>
    <row r="28" spans="2:15" ht="21.75" customHeight="1" x14ac:dyDescent="0.25">
      <c r="B28" s="46" t="s">
        <v>13</v>
      </c>
      <c r="C28" s="46"/>
      <c r="D28" s="46"/>
      <c r="E28" s="46"/>
      <c r="F28" s="46"/>
      <c r="G28" s="46"/>
      <c r="H28" s="46"/>
      <c r="I28" s="46"/>
      <c r="J28" s="46"/>
      <c r="K28" s="46"/>
      <c r="L28" s="46"/>
      <c r="M28" s="46"/>
      <c r="N28" s="46"/>
      <c r="O28" s="46"/>
    </row>
    <row r="29" spans="2:15" ht="21.75" customHeight="1" x14ac:dyDescent="0.25">
      <c r="B29" t="s">
        <v>24</v>
      </c>
    </row>
    <row r="30" spans="2:15" ht="51" customHeight="1" x14ac:dyDescent="0.25">
      <c r="B30" s="40" t="s">
        <v>25</v>
      </c>
      <c r="C30" s="40"/>
      <c r="D30" s="40"/>
      <c r="E30" s="40"/>
      <c r="F30" s="40"/>
      <c r="G30" s="40"/>
      <c r="H30" s="40"/>
      <c r="I30" s="40"/>
      <c r="J30" s="40"/>
      <c r="K30" s="40"/>
      <c r="L30" s="40"/>
      <c r="M30" s="40"/>
      <c r="N30" s="40"/>
      <c r="O30" s="40"/>
    </row>
    <row r="31" spans="2:15" ht="21.75" customHeight="1" x14ac:dyDescent="0.25"/>
    <row r="33" spans="2:15" x14ac:dyDescent="0.25">
      <c r="B33" s="41" t="s">
        <v>11</v>
      </c>
      <c r="C33" s="41"/>
      <c r="D33" s="41"/>
      <c r="E33" s="41"/>
      <c r="F33" s="41"/>
      <c r="G33" s="41"/>
      <c r="H33" s="41"/>
      <c r="I33" s="41"/>
      <c r="J33" s="41"/>
      <c r="K33" s="41"/>
      <c r="L33" s="41"/>
      <c r="M33" s="41"/>
      <c r="N33" s="41"/>
      <c r="O33" s="41"/>
    </row>
  </sheetData>
  <sheetProtection algorithmName="SHA-512" hashValue="rhe8z3/KyMdYGJbMODztM1IBc8rSjtvubgyP8tVco1Lv2JEuDXRRg52pZeDy3qkOkgvs/l9Lmn6YXuGxptDr8Q==" saltValue="56LPTzylZPhOEGU9q4rmOA==" spinCount="100000" sheet="1" objects="1" scenarios="1" selectLockedCells="1"/>
  <mergeCells count="8">
    <mergeCell ref="B30:O30"/>
    <mergeCell ref="B33:O33"/>
    <mergeCell ref="G2:O2"/>
    <mergeCell ref="C11:D11"/>
    <mergeCell ref="B21:F21"/>
    <mergeCell ref="B27:O27"/>
    <mergeCell ref="B28:O28"/>
    <mergeCell ref="B4:O4"/>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Data!$A$2:$A$7</xm:f>
          </x14:formula1>
          <xm:sqref>O7 I7 K7 M7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C6900-2C95-474D-B09B-1DE40CC76D81}">
  <dimension ref="B2:O33"/>
  <sheetViews>
    <sheetView showGridLines="0" showRowColHeaders="0" workbookViewId="0">
      <selection activeCell="E13" sqref="E13"/>
    </sheetView>
  </sheetViews>
  <sheetFormatPr defaultColWidth="8.85546875" defaultRowHeight="15" x14ac:dyDescent="0.25"/>
  <cols>
    <col min="1" max="1" width="4.140625" style="47" customWidth="1"/>
    <col min="2" max="3" width="8.85546875" style="47"/>
    <col min="4" max="4" width="26.140625" style="47" customWidth="1"/>
    <col min="5" max="5" width="13.85546875" style="47" customWidth="1"/>
    <col min="6" max="6" width="4.28515625" style="47" customWidth="1"/>
    <col min="7" max="7" width="15" style="48" customWidth="1"/>
    <col min="8" max="8" width="2.85546875" style="47" customWidth="1"/>
    <col min="9" max="9" width="15" style="48" customWidth="1"/>
    <col min="10" max="10" width="2.85546875" style="47" customWidth="1"/>
    <col min="11" max="11" width="15" style="48" customWidth="1"/>
    <col min="12" max="12" width="2.85546875" style="48" customWidth="1"/>
    <col min="13" max="13" width="15" style="48" customWidth="1"/>
    <col min="14" max="14" width="2.85546875" style="48" customWidth="1"/>
    <col min="15" max="15" width="15" style="48" customWidth="1"/>
    <col min="16" max="16384" width="8.85546875" style="47"/>
  </cols>
  <sheetData>
    <row r="2" spans="2:15" ht="44.25" customHeight="1" x14ac:dyDescent="0.35">
      <c r="G2" s="49" t="s">
        <v>52</v>
      </c>
      <c r="H2" s="49"/>
      <c r="I2" s="49"/>
      <c r="J2" s="49"/>
      <c r="K2" s="49"/>
      <c r="L2" s="49"/>
      <c r="M2" s="49"/>
      <c r="N2" s="49"/>
      <c r="O2" s="49"/>
    </row>
    <row r="3" spans="2:15" ht="21" x14ac:dyDescent="0.25">
      <c r="B3" s="50"/>
      <c r="C3" s="50"/>
      <c r="D3" s="50"/>
      <c r="E3" s="50"/>
      <c r="F3" s="50"/>
      <c r="G3" s="51"/>
      <c r="H3" s="52"/>
      <c r="I3" s="52"/>
      <c r="J3" s="52"/>
      <c r="K3" s="52"/>
      <c r="L3" s="52"/>
      <c r="M3" s="52"/>
      <c r="N3" s="52"/>
      <c r="O3" s="52"/>
    </row>
    <row r="5" spans="2:15" ht="15" customHeight="1" x14ac:dyDescent="0.25">
      <c r="I5" s="55" t="s">
        <v>26</v>
      </c>
      <c r="K5" s="55" t="s">
        <v>27</v>
      </c>
      <c r="M5" s="55" t="s">
        <v>28</v>
      </c>
      <c r="O5" s="55" t="s">
        <v>29</v>
      </c>
    </row>
    <row r="6" spans="2:15" ht="18.75" x14ac:dyDescent="0.3">
      <c r="C6" s="53" t="s">
        <v>51</v>
      </c>
      <c r="E6" s="54"/>
      <c r="F6" s="54"/>
      <c r="G6" s="54"/>
      <c r="H6" s="54"/>
      <c r="I6" s="56"/>
      <c r="K6" s="57"/>
      <c r="L6" s="47"/>
      <c r="M6" s="58"/>
      <c r="N6" s="47"/>
      <c r="O6" s="58"/>
    </row>
    <row r="8" spans="2:15" ht="15.75" thickBot="1" x14ac:dyDescent="0.3">
      <c r="B8" s="59" t="s">
        <v>4</v>
      </c>
      <c r="C8" s="60"/>
      <c r="D8" s="60"/>
      <c r="E8" s="60"/>
      <c r="F8" s="60"/>
      <c r="G8" s="61" t="s">
        <v>2</v>
      </c>
      <c r="H8" s="62"/>
      <c r="I8" s="61" t="s">
        <v>30</v>
      </c>
      <c r="J8" s="62"/>
      <c r="K8" s="61" t="s">
        <v>31</v>
      </c>
      <c r="L8" s="61"/>
      <c r="M8" s="61" t="s">
        <v>32</v>
      </c>
      <c r="N8" s="61"/>
      <c r="O8" s="61" t="s">
        <v>33</v>
      </c>
    </row>
    <row r="9" spans="2:15" ht="15.75" customHeight="1" x14ac:dyDescent="0.25"/>
    <row r="10" spans="2:15" ht="15.75" customHeight="1" x14ac:dyDescent="0.25">
      <c r="B10" s="63" t="s">
        <v>37</v>
      </c>
      <c r="C10" s="64"/>
      <c r="D10" s="64"/>
      <c r="E10" s="65"/>
      <c r="F10" s="65"/>
      <c r="G10" s="66">
        <f>I10+K10+M10+O10</f>
        <v>0</v>
      </c>
      <c r="H10" s="65"/>
      <c r="I10" s="66">
        <f>IF(I6="Yes",12208,0)</f>
        <v>0</v>
      </c>
      <c r="J10" s="65"/>
      <c r="K10" s="66">
        <f>IF(K6="Yes",12208,0)</f>
        <v>0</v>
      </c>
      <c r="L10" s="66"/>
      <c r="M10" s="66">
        <f>IF(M6="Yes",12208,0)</f>
        <v>0</v>
      </c>
      <c r="N10" s="66"/>
      <c r="O10" s="66">
        <f>IF(O6="Yes",12208,0)</f>
        <v>0</v>
      </c>
    </row>
    <row r="11" spans="2:15" ht="15.75" customHeight="1" x14ac:dyDescent="0.25">
      <c r="B11" s="67" t="s">
        <v>54</v>
      </c>
      <c r="G11" s="48">
        <f>I11+K11+M11+O11</f>
        <v>0</v>
      </c>
      <c r="I11" s="48">
        <f>IF(I6="Yes", 360, 0)</f>
        <v>0</v>
      </c>
      <c r="K11" s="48">
        <f>IF(K6="Yes", 360, 0)</f>
        <v>0</v>
      </c>
      <c r="M11" s="48">
        <f>IF(M6="Yes", 360, 0)</f>
        <v>0</v>
      </c>
      <c r="O11" s="48">
        <f>IF(O6="Yes", 360, 0)</f>
        <v>0</v>
      </c>
    </row>
    <row r="12" spans="2:15" ht="15.75" customHeight="1" x14ac:dyDescent="0.25">
      <c r="B12" s="68" t="s">
        <v>35</v>
      </c>
      <c r="C12" s="68"/>
      <c r="D12" s="69"/>
      <c r="E12" s="70"/>
      <c r="F12" s="65"/>
      <c r="G12" s="66">
        <f>I12+K12+M12+O12</f>
        <v>0</v>
      </c>
      <c r="H12" s="65"/>
      <c r="I12" s="95">
        <f>IF(AND(E12="Yes", I6="Yes"), (VLOOKUP(E12, Data!A24:C25, 2, FALSE)), 0)</f>
        <v>0</v>
      </c>
      <c r="J12" s="96"/>
      <c r="K12" s="95">
        <v>0</v>
      </c>
      <c r="L12" s="97"/>
      <c r="M12" s="95">
        <f>IF(AND(E12="Yes", M6="Yes"), (VLOOKUP(E12, Data!A24:C25, 2, FALSE)), 0)</f>
        <v>0</v>
      </c>
      <c r="N12" s="96"/>
      <c r="O12" s="95">
        <v>0</v>
      </c>
    </row>
    <row r="13" spans="2:15" ht="15.75" customHeight="1" x14ac:dyDescent="0.25">
      <c r="B13" s="71" t="s">
        <v>36</v>
      </c>
      <c r="C13" s="71"/>
      <c r="D13" s="72"/>
      <c r="E13" s="73"/>
      <c r="F13" s="74"/>
      <c r="G13" s="75">
        <f>I13+K13+M13+O13</f>
        <v>0</v>
      </c>
      <c r="H13" s="74"/>
      <c r="I13" s="75">
        <f>IF(AND(E13="Yes", I6="Yes"), (VLOOKUP(E13, Data!A24:C25, 3, FALSE)), 0)</f>
        <v>0</v>
      </c>
      <c r="J13" s="74"/>
      <c r="K13" s="75">
        <f>IF(AND(E13="Yes", K6="Yes"), (VLOOKUP(E13, Data!A24:C25, 3, FALSE)), 0)</f>
        <v>0</v>
      </c>
      <c r="L13" s="75"/>
      <c r="M13" s="75">
        <f>IF(AND(E13="Yes", M6="Yes"), (VLOOKUP(E13, Data!A24:C25, 3, FALSE)), 0)</f>
        <v>0</v>
      </c>
      <c r="N13" s="74"/>
      <c r="O13" s="75">
        <f>IF(AND(E13="Yes", O6="Yes"), (VLOOKUP(E13, Data!A24:C25, 3, FALSE)), 0)</f>
        <v>0</v>
      </c>
    </row>
    <row r="14" spans="2:15" x14ac:dyDescent="0.25">
      <c r="C14" s="76" t="s">
        <v>3</v>
      </c>
      <c r="G14" s="77">
        <f>SUM(G10:G13)</f>
        <v>0</v>
      </c>
      <c r="I14" s="77">
        <f>SUM(I10:I13)</f>
        <v>0</v>
      </c>
      <c r="K14" s="77">
        <f>SUM(K10:K13)</f>
        <v>0</v>
      </c>
      <c r="L14" s="77"/>
      <c r="M14" s="77">
        <f>SUM(M10:M13)</f>
        <v>0</v>
      </c>
      <c r="N14" s="77"/>
      <c r="O14" s="77">
        <f>SUM(O10:O13)</f>
        <v>0</v>
      </c>
    </row>
    <row r="16" spans="2:15" ht="15.75" thickBot="1" x14ac:dyDescent="0.3">
      <c r="B16" s="59" t="s">
        <v>8</v>
      </c>
      <c r="C16" s="60"/>
      <c r="D16" s="60"/>
      <c r="E16" s="60"/>
      <c r="F16" s="60"/>
      <c r="G16" s="61" t="s">
        <v>2</v>
      </c>
      <c r="H16" s="62"/>
      <c r="I16" s="61" t="s">
        <v>30</v>
      </c>
      <c r="J16" s="62"/>
      <c r="K16" s="61" t="s">
        <v>31</v>
      </c>
      <c r="L16" s="61"/>
      <c r="M16" s="61" t="s">
        <v>32</v>
      </c>
      <c r="N16" s="61"/>
      <c r="O16" s="61" t="s">
        <v>33</v>
      </c>
    </row>
    <row r="17" spans="2:15" ht="15.75" customHeight="1" x14ac:dyDescent="0.25">
      <c r="B17" s="47" t="s">
        <v>12</v>
      </c>
      <c r="G17" s="78"/>
      <c r="I17" s="48">
        <f>IF((AND(I6="Yes",K6="Yes",M6="Yes",O6="Yes")),(G17/4), IF((AND(I6="Yes",K6="Yes",M6="Yes",O6="No")),(G17/3), IF((AND(I6="Yes",K6="Yes",M6="No",O6="No")),(G17/2), IF((AND(I6="Yes",K6="No",M6="No",O6="No")),(G17/1), 0))))</f>
        <v>0</v>
      </c>
      <c r="K17" s="48">
        <f>IF((AND(I6="Yes",K6="Yes",M6="Yes",O6="Yes")),(G17/4), IF((AND(I6="Yes",K6="Yes",M6="Yes",O6="No")),(G17/3), IF((AND(I6="No",K6="Yes",M6="Yes",O6="Yes")),(G17/3), IF((AND(I6="Yes",K6="Yes",M6="No",O6="No")),(G17/2), 0))))</f>
        <v>0</v>
      </c>
      <c r="M17" s="48">
        <f>IF((AND(I6="Yes",K6="Yes",M6="Yes",O6="Yes")),(G17/4), IF((AND(I6="Yes",K6="Yes",M6="Yes",O6="No")),(G17/3), IF((AND(I6="No",K6="Yes",M6="Yes",O6="Yes")),(G17/3), IF((AND(I6="No",K6="No",M6="Yes",O6="Yes")),(G17/2), 0))))</f>
        <v>0</v>
      </c>
      <c r="O17" s="48">
        <f>IF((AND(I6="Yes",K6="Yes",M6="Yes",O6="Yes")),(G17/4), IF((AND(I6="No",K6="Yes",M6="Yes",O6="Yes")),(G17/3), IF((AND(I6="No",K6="No",M6="Yes",O6="Yes")),(G17/2),  IF((AND(I6="No",K6="No",M6="No",O6="Yes")),(G17), 0))))</f>
        <v>0</v>
      </c>
    </row>
    <row r="18" spans="2:15" ht="15.75" customHeight="1" x14ac:dyDescent="0.25">
      <c r="B18" s="65" t="s">
        <v>5</v>
      </c>
      <c r="C18" s="65"/>
      <c r="D18" s="65"/>
      <c r="E18" s="65"/>
      <c r="F18" s="65"/>
      <c r="G18" s="79"/>
      <c r="H18" s="65"/>
      <c r="I18" s="66">
        <f>IF((AND(I6="Yes",K6="Yes",M6="Yes",O6="Yes")),(G18/4), IF((AND(I6="Yes",K6="Yes",M6="Yes",O6="No")),(G18/3), IF((AND(I6="Yes",K6="Yes",M6="No",O6="No")),(G18/2), IF((AND(I6="Yes",K6="No",M6="No",O6="No")),(G18/1), 0))))</f>
        <v>0</v>
      </c>
      <c r="J18" s="65"/>
      <c r="K18" s="66">
        <f>IF((AND(I6="Yes",K6="Yes",M6="Yes",O6="Yes")),(G18/4), IF((AND(I6="Yes",K6="Yes",M6="Yes",O6="No")),(G18/3), IF((AND(I6="No",K6="Yes",M6="Yes",O6="Yes")),(G18/3), IF((AND(I6="Yes",K6="Yes",M6="No",O6="No")),(G18/2), 0))))</f>
        <v>0</v>
      </c>
      <c r="L18" s="66"/>
      <c r="M18" s="66">
        <f>IF((AND(I6="Yes",K6="Yes",M6="Yes",O6="Yes")),(G18/4), IF((AND(I6="Yes",K6="Yes",M6="Yes",O6="No")),(G18/3), IF((AND(I6="No",K6="Yes",M6="Yes",O6="Yes")),(G18/3), IF((AND(I6="No",K6="No",M6="Yes",O6="Yes")),(G18/2), 0))))</f>
        <v>0</v>
      </c>
      <c r="N18" s="66"/>
      <c r="O18" s="66">
        <f>IF((AND(I6="Yes",K6="Yes",M6="Yes",O6="Yes")),(G18/4), IF((AND(I6="No",K6="Yes",M6="Yes",O6="Yes")),(G18/3), IF((AND(I6="No",K6="No",M6="Yes",O6="Yes")),(G18/2),  IF((AND(I6="No",K6="No",M6="No",O6="Yes")),(G18), 0))))</f>
        <v>0</v>
      </c>
    </row>
    <row r="19" spans="2:15" ht="15.75" customHeight="1" x14ac:dyDescent="0.25">
      <c r="B19" s="47" t="s">
        <v>55</v>
      </c>
      <c r="E19" s="80"/>
      <c r="G19" s="48">
        <f>SUM(I19,K19,M19,O19)</f>
        <v>0</v>
      </c>
      <c r="I19" s="48">
        <f>IF((AND(I6&lt;&gt;"No",K6&lt;&gt;"No",M6&lt;&gt;"No",O6&lt;&gt;"No")), ROUND(((E19-(E19*0.01057))/4),0), IF((AND(I6&lt;&gt;"No",K6&lt;&gt;"No",M6&lt;&gt;"No",O6="No")),ROUND(((E19-(E19*0.01057))/3),0), IF((AND(I6&lt;&gt;"No",K6&lt;&gt;"No",M6="No",O6="No")),ROUND(((E19-(E19*0.01057))/2),0), IF((AND(I6&lt;&gt;"No",K6="No",M6="No",O6="No")),ROUND(((E19-(E19*0.01057))/1),0), 0))))</f>
        <v>0</v>
      </c>
      <c r="K19" s="48">
        <f>IF((AND(I6&lt;&gt;"No",K6&lt;&gt;"No",M6&lt;&gt;"No",O6&lt;&gt;"No")),ROUND(((E19-(E19*0.01057))/4),0), IF((AND(I6&lt;&gt;"No",K6&lt;&gt;"No",M6&lt;&gt;"No",O6="No")),ROUND(((E19-(E19*0.01057))/3),0), IF((AND(I6="No",K6&lt;&gt;"No",M6&lt;&gt;"No",O6&lt;&gt;"No")),ROUND(((E19-(E19*0.01057))/3),0), IF((AND(I6&lt;&gt;"No",K6&lt;&gt;"No",M6="No",O6="No")),ROUND(((E19-(E19*0.01057))/2),0), 0))))</f>
        <v>0</v>
      </c>
      <c r="M19" s="48">
        <f>IF((AND(I6&lt;&gt;"No",K6&lt;&gt;"No",M6&lt;&gt;"No",O6&lt;&gt;"No")),ROUND(((E19-(E19*0.01057))/4),0), IF((AND(I6&lt;&gt;"No",K6&lt;&gt;"No",M6&lt;&gt;"No",O6="No")),ROUND(((E19-(E19*0.01057))/3),0), IF((AND(I6="No",K6&lt;&gt;"No",M6&lt;&gt;"No",O6&lt;&gt;"No")),ROUND(((E19-(E19*0.01057))/3),0), IF((AND(I6="No",K6="No",M6&lt;&gt;"No",O6&lt;&gt;"No")),ROUND(((E19-(E19*0.01057))/2),0), 0))))</f>
        <v>0</v>
      </c>
      <c r="O19" s="48">
        <f>IF((AND(I6&lt;&gt;"No",K6&lt;&gt;"No",M6&lt;&gt;"No",O6&lt;&gt;"No")),ROUND(((E19-(E19*0.01057))/4),0), IF((AND(I6="No",K6&lt;&gt;"No",M6&lt;&gt;"No",O6&lt;&gt;"No")),ROUND(((E19-(E19*0.01057))/3),0), IF((AND(I6="No",K6="No",M6&lt;&gt;"No",O6&lt;&gt;"No")),ROUND(((E19-(E19*0.01057))/2),0),  IF((AND(I6="No",K6="No",M6="No",O6&lt;&gt;"No")),ROUND(((E19-(E19*0.01057))/1),0), 0))))</f>
        <v>0</v>
      </c>
    </row>
    <row r="20" spans="2:15" ht="15.75" customHeight="1" x14ac:dyDescent="0.25">
      <c r="B20" s="65" t="s">
        <v>56</v>
      </c>
      <c r="C20" s="65"/>
      <c r="D20" s="65"/>
      <c r="E20" s="80"/>
      <c r="F20" s="65"/>
      <c r="G20" s="66">
        <f>SUM(I20,K20,M20,O20)</f>
        <v>0</v>
      </c>
      <c r="H20" s="65"/>
      <c r="I20" s="66">
        <f>IF((AND(I6&lt;&gt;"No",K6&lt;&gt;"No",M6&lt;&gt;"No",O6&lt;&gt;"No")), ROUND(((E20-(E20*0.04228))/4),0), IF((AND(I6&lt;&gt;"No",K6&lt;&gt;"No",M6&lt;&gt;"No",O6="No")),ROUND(((E20-(E20*0.04228))/3),0), IF((AND(I6&lt;&gt;"No",K6&lt;&gt;"No",M6="No",O6="No")),ROUND(((E20-(E20*0.04228))/2),0), IF((AND(I6&lt;&gt;"No",K6="No",M6="No",O6="No")),ROUND(((E20-(E20*0.04228))/1),0), 0))))</f>
        <v>0</v>
      </c>
      <c r="J20" s="65"/>
      <c r="K20" s="66">
        <f>IF((AND(I6&lt;&gt;"No",K6&lt;&gt;"No",M6&lt;&gt;"No",O6&lt;&gt;"No")),ROUND(((E20-(E20*0.04228))/4),0), IF((AND(I6&lt;&gt;"No",K6&lt;&gt;"No",M6&lt;&gt;"No",O6="No")),ROUND(((E20-(E20*0.04228))/3),0), IF((AND(I6="No",K6&lt;&gt;"No",M6&lt;&gt;"No",O6&lt;&gt;"No")),ROUND(((E20-(E20*0.04228))/3),0), IF((AND(I6&lt;&gt;"No",K6&lt;&gt;"No",M6="No",O6="No")),ROUND(((E20-(E20*0.04228))/2),0), 0))))</f>
        <v>0</v>
      </c>
      <c r="L20" s="66"/>
      <c r="M20" s="66">
        <f>IF((AND(I6&lt;&gt;"No",K6&lt;&gt;"No",M6&lt;&gt;"No",O6&lt;&gt;"No")),ROUND(((E20-(E20*0.04228))/4),0), IF((AND(I6&lt;&gt;"No",K6&lt;&gt;"No",M6&lt;&gt;"No",O6="No")),ROUND(((E20-(E20*0.04228))/3),0), IF((AND(I6="No",K6&lt;&gt;"No",M6&lt;&gt;"No",O6&lt;&gt;"No")),ROUND(((E20-(E20*0.04228))/3),0), IF((AND(I6="No",K6="No",M6&lt;&gt;"No",O6&lt;&gt;"No")),ROUND(((E20-(E20*0.04228))/2),0), 0))))</f>
        <v>0</v>
      </c>
      <c r="N20" s="66"/>
      <c r="O20" s="66">
        <f>IF((AND(I6&lt;&gt;"No",K6&lt;&gt;"No",M6&lt;&gt;"No",O6&lt;&gt;"No")),ROUND(((E20-(E20*0.04228))/4),0), IF((AND(I6="No",K6&lt;&gt;"No",M6&lt;&gt;"No",O6&lt;&gt;"No")),ROUND(((E20-(E20*0.04228))/3),0), IF((AND(I6="No",K6="No",M6&lt;&gt;"No",O6&lt;&gt;"No")),ROUND(((E20-(E20*0.04228))/2),0),  IF((AND(I6="No",K6="No",M6="No",O6&lt;&gt;"No")),ROUND(((E20-(E20*0.04228))/1),0), 0))))</f>
        <v>0</v>
      </c>
    </row>
    <row r="21" spans="2:15" ht="15.75" customHeight="1" x14ac:dyDescent="0.25">
      <c r="B21" s="47" t="s">
        <v>6</v>
      </c>
      <c r="G21" s="79"/>
      <c r="I21" s="48">
        <f>IF((AND(I6="Yes",K6="Yes",M6="Yes",O6="Yes")),(G21/4), IF((AND(I6="Yes",K6="Yes",M6="Yes",O6="No")),(G21/3), IF((AND(I6="Yes",K6="Yes",M6="No",O6="No")),(G21/2), IF((AND(I6="Yes",K6="No",M6="No",O6="No")),(G21/1), 0))))</f>
        <v>0</v>
      </c>
      <c r="K21" s="48">
        <f>IF((AND(I6="Yes",K6="Yes",M6="Yes",O6="Yes")),(G21/4), IF((AND(I6="Yes",K6="Yes",M6="Yes",O6="No")),(G21/3), IF((AND(I6="No",K6="Yes",M6="Yes",O6="Yes")),(G21/3), IF((AND(I6="Yes",K6="Yes",M6="No",O6="No")),(G21/2), 0))))</f>
        <v>0</v>
      </c>
      <c r="M21" s="48">
        <f>IF((AND(I6="Yes",K6="Yes",M6="Yes",O6="Yes")),(G21/4), IF((AND(I6="Yes",K6="Yes",M6="Yes",O6="No")),(G21/3), IF((AND(I6="No",K6="Yes",M6="Yes",O6="Yes")),(G21/3), IF((AND(I6="No",K6="No",M6="Yes",O6="Yes")),(G21/2), 0))))</f>
        <v>0</v>
      </c>
      <c r="O21" s="48">
        <f>IF((AND(I6="Yes",K6="Yes",M6="Yes",O6="Yes")),(G21/4), IF((AND(I6="No",K6="Yes",M6="Yes",O6="Yes")),(G21/3), IF((AND(I6="No",K6="No",M6="Yes",O6="Yes")),(G21/2),  IF((AND(I6="No",K6="No",M6="No",O6="Yes")),(G21), 0))))</f>
        <v>0</v>
      </c>
    </row>
    <row r="22" spans="2:15" ht="15.75" customHeight="1" x14ac:dyDescent="0.25">
      <c r="B22" s="81" t="s">
        <v>16</v>
      </c>
      <c r="C22" s="81"/>
      <c r="D22" s="81"/>
      <c r="E22" s="81"/>
      <c r="F22" s="81"/>
      <c r="G22" s="82">
        <f>I22+K22+M22+O22</f>
        <v>0</v>
      </c>
      <c r="H22" s="83"/>
      <c r="I22" s="84"/>
      <c r="J22" s="83"/>
      <c r="K22" s="84"/>
      <c r="L22" s="85"/>
      <c r="M22" s="84"/>
      <c r="N22" s="85"/>
      <c r="O22" s="84"/>
    </row>
    <row r="23" spans="2:15" x14ac:dyDescent="0.25">
      <c r="C23" s="76" t="s">
        <v>7</v>
      </c>
      <c r="G23" s="48">
        <f>SUM(G17:G22)</f>
        <v>0</v>
      </c>
      <c r="I23" s="48">
        <f>SUM(I17:I22)</f>
        <v>0</v>
      </c>
      <c r="K23" s="48">
        <f>SUM(K17:K22)</f>
        <v>0</v>
      </c>
      <c r="M23" s="48">
        <f>SUM(M17:M22)</f>
        <v>0</v>
      </c>
      <c r="O23" s="48">
        <f>SUM(O17:O22)</f>
        <v>0</v>
      </c>
    </row>
    <row r="24" spans="2:15" ht="15.75" thickBot="1" x14ac:dyDescent="0.3"/>
    <row r="25" spans="2:15" ht="20.25" thickTop="1" thickBot="1" x14ac:dyDescent="0.35">
      <c r="B25" s="86" t="s">
        <v>9</v>
      </c>
      <c r="C25" s="87"/>
      <c r="D25" s="87"/>
      <c r="E25" s="87"/>
      <c r="F25" s="87"/>
      <c r="G25" s="88">
        <f>G14-G23</f>
        <v>0</v>
      </c>
      <c r="H25" s="89"/>
      <c r="I25" s="88">
        <f>I14-I23</f>
        <v>0</v>
      </c>
      <c r="J25" s="89"/>
      <c r="K25" s="88">
        <f>K14-K23</f>
        <v>0</v>
      </c>
      <c r="L25" s="88"/>
      <c r="M25" s="88">
        <f>M14-M23</f>
        <v>0</v>
      </c>
      <c r="N25" s="88"/>
      <c r="O25" s="88">
        <f>O14-O23</f>
        <v>0</v>
      </c>
    </row>
    <row r="26" spans="2:15" ht="15.75" thickTop="1" x14ac:dyDescent="0.25"/>
    <row r="27" spans="2:15" x14ac:dyDescent="0.25">
      <c r="B27" s="76" t="s">
        <v>10</v>
      </c>
    </row>
    <row r="28" spans="2:15" x14ac:dyDescent="0.25">
      <c r="B28" s="90" t="s">
        <v>53</v>
      </c>
      <c r="C28" s="91"/>
      <c r="D28" s="91"/>
      <c r="E28" s="91"/>
      <c r="F28" s="91"/>
      <c r="G28" s="91"/>
      <c r="H28" s="91"/>
      <c r="I28" s="91"/>
      <c r="J28" s="91"/>
      <c r="K28" s="91"/>
      <c r="L28" s="91"/>
      <c r="M28" s="91"/>
      <c r="N28" s="91"/>
      <c r="O28" s="91"/>
    </row>
    <row r="29" spans="2:15" ht="17.25" x14ac:dyDescent="0.25">
      <c r="B29" s="47" t="s">
        <v>57</v>
      </c>
    </row>
    <row r="30" spans="2:15" x14ac:dyDescent="0.25">
      <c r="B30" s="91" t="s">
        <v>58</v>
      </c>
      <c r="C30" s="91"/>
      <c r="D30" s="91"/>
      <c r="E30" s="91"/>
      <c r="F30" s="91"/>
      <c r="G30" s="91"/>
      <c r="H30" s="91"/>
      <c r="I30" s="91"/>
      <c r="J30" s="91"/>
      <c r="K30" s="91"/>
      <c r="L30" s="91"/>
      <c r="M30" s="91"/>
      <c r="N30" s="91"/>
      <c r="O30" s="91"/>
    </row>
    <row r="33" spans="2:15" x14ac:dyDescent="0.25">
      <c r="B33" s="92" t="s">
        <v>38</v>
      </c>
      <c r="C33" s="92"/>
      <c r="D33" s="92"/>
      <c r="E33" s="92"/>
      <c r="F33" s="92"/>
      <c r="G33" s="92"/>
      <c r="H33" s="92"/>
      <c r="I33" s="92"/>
      <c r="J33" s="92"/>
      <c r="K33" s="92"/>
      <c r="L33" s="92"/>
      <c r="M33" s="92"/>
      <c r="N33" s="92"/>
      <c r="O33" s="92"/>
    </row>
  </sheetData>
  <sheetProtection algorithmName="SHA-512" hashValue="WWlVDigBOP+hpWdvufNNvap90BaUKhZ7fDFuqy7ilL84fNUERPLoaunTNJdKHNbwvo66rdxb0vR8FBj07SHo6A==" saltValue="L60/E3BI+lsYfNZ+EK8vxA==" spinCount="100000" sheet="1" objects="1" scenarios="1"/>
  <mergeCells count="8">
    <mergeCell ref="B30:O30"/>
    <mergeCell ref="B33:O33"/>
    <mergeCell ref="G2:O2"/>
    <mergeCell ref="C10:D10"/>
    <mergeCell ref="B12:D12"/>
    <mergeCell ref="B13:D13"/>
    <mergeCell ref="B22:F22"/>
    <mergeCell ref="B28:O28"/>
  </mergeCells>
  <hyperlinks>
    <hyperlink ref="B12" r:id="rId1" display="Will you enroll in DU's health insurance plan?" xr:uid="{4429F162-3B94-46EA-B5AD-068B82F5A98A}"/>
    <hyperlink ref="B13" r:id="rId2" display="Will you use DU Health &amp; Counseling Services? " xr:uid="{1EC79EAB-CAC6-442F-A6B6-E95C5D0EB704}"/>
  </hyperlinks>
  <pageMargins left="0.7" right="0.7" top="0.75" bottom="0.75" header="0.3" footer="0.3"/>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0608F11-A243-4810-9530-0966C08463DF}">
          <x14:formula1>
            <xm:f>Data!$B$10:$B$11</xm:f>
          </x14:formula1>
          <xm:sqref>I6 K6 M6 O6 E12:E13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workbookViewId="0">
      <selection activeCell="E22" sqref="E22"/>
    </sheetView>
  </sheetViews>
  <sheetFormatPr defaultColWidth="8.85546875" defaultRowHeight="15" x14ac:dyDescent="0.25"/>
  <cols>
    <col min="1" max="1" width="22" customWidth="1"/>
    <col min="4" max="4" width="11.85546875" customWidth="1"/>
    <col min="5" max="5" width="13.28515625" customWidth="1"/>
    <col min="7" max="7" width="11.7109375" customWidth="1"/>
  </cols>
  <sheetData>
    <row r="1" spans="1:13" x14ac:dyDescent="0.25">
      <c r="A1" s="38">
        <v>767</v>
      </c>
      <c r="B1" s="7"/>
      <c r="C1" s="7"/>
    </row>
    <row r="2" spans="1:13" x14ac:dyDescent="0.25">
      <c r="A2" s="25" t="s">
        <v>22</v>
      </c>
      <c r="B2" s="25">
        <v>0</v>
      </c>
      <c r="C2">
        <v>0</v>
      </c>
      <c r="D2" s="33"/>
      <c r="E2" s="33"/>
      <c r="F2" s="33"/>
      <c r="G2" s="33"/>
      <c r="H2" s="33"/>
      <c r="I2" s="33"/>
      <c r="J2" s="33"/>
      <c r="K2" s="33"/>
      <c r="L2" s="33"/>
      <c r="M2" s="33"/>
    </row>
    <row r="3" spans="1:13" x14ac:dyDescent="0.25">
      <c r="A3" t="s">
        <v>17</v>
      </c>
      <c r="B3" s="25">
        <v>3068</v>
      </c>
      <c r="C3">
        <v>16</v>
      </c>
      <c r="D3" s="33"/>
      <c r="E3" s="33"/>
      <c r="F3" s="33"/>
      <c r="G3" s="33"/>
      <c r="H3" s="33"/>
      <c r="I3" s="33"/>
      <c r="J3" s="33"/>
      <c r="K3" s="33"/>
      <c r="L3" s="33"/>
      <c r="M3" s="33"/>
    </row>
    <row r="4" spans="1:13" x14ac:dyDescent="0.25">
      <c r="A4" t="s">
        <v>18</v>
      </c>
      <c r="B4" s="25">
        <v>6136</v>
      </c>
      <c r="C4">
        <v>32</v>
      </c>
    </row>
    <row r="5" spans="1:13" x14ac:dyDescent="0.25">
      <c r="A5" t="s">
        <v>19</v>
      </c>
      <c r="B5" s="25">
        <v>9204</v>
      </c>
      <c r="C5">
        <v>48</v>
      </c>
    </row>
    <row r="6" spans="1:13" x14ac:dyDescent="0.25">
      <c r="A6" t="s">
        <v>20</v>
      </c>
      <c r="B6" s="25">
        <v>12272</v>
      </c>
      <c r="C6">
        <v>64</v>
      </c>
    </row>
    <row r="7" spans="1:13" x14ac:dyDescent="0.25">
      <c r="A7" t="s">
        <v>21</v>
      </c>
      <c r="B7" s="25">
        <v>15340</v>
      </c>
      <c r="C7">
        <v>80</v>
      </c>
    </row>
    <row r="8" spans="1:13" x14ac:dyDescent="0.25">
      <c r="B8" s="25"/>
    </row>
    <row r="9" spans="1:13" x14ac:dyDescent="0.25">
      <c r="B9" s="25"/>
    </row>
    <row r="10" spans="1:13" x14ac:dyDescent="0.25">
      <c r="A10" t="s">
        <v>39</v>
      </c>
      <c r="B10" s="25" t="s">
        <v>47</v>
      </c>
      <c r="D10" s="93" t="s">
        <v>49</v>
      </c>
      <c r="E10">
        <v>11850</v>
      </c>
    </row>
    <row r="11" spans="1:13" x14ac:dyDescent="0.25">
      <c r="A11" t="s">
        <v>40</v>
      </c>
      <c r="B11" s="25" t="s">
        <v>48</v>
      </c>
      <c r="D11" s="94" t="s">
        <v>50</v>
      </c>
      <c r="E11">
        <v>12208</v>
      </c>
    </row>
    <row r="12" spans="1:13" x14ac:dyDescent="0.25">
      <c r="A12" t="s">
        <v>41</v>
      </c>
      <c r="B12" s="25"/>
    </row>
    <row r="13" spans="1:13" x14ac:dyDescent="0.25">
      <c r="A13" t="s">
        <v>42</v>
      </c>
      <c r="B13" s="25"/>
    </row>
    <row r="14" spans="1:13" x14ac:dyDescent="0.25">
      <c r="A14" t="s">
        <v>43</v>
      </c>
      <c r="B14" s="25"/>
    </row>
    <row r="15" spans="1:13" x14ac:dyDescent="0.25">
      <c r="A15" t="s">
        <v>44</v>
      </c>
      <c r="B15" s="25"/>
    </row>
    <row r="16" spans="1:13" x14ac:dyDescent="0.25">
      <c r="A16" t="s">
        <v>45</v>
      </c>
      <c r="B16" s="25"/>
    </row>
    <row r="17" spans="1:3" x14ac:dyDescent="0.25">
      <c r="A17" t="s">
        <v>46</v>
      </c>
      <c r="B17" s="25"/>
    </row>
    <row r="18" spans="1:3" x14ac:dyDescent="0.25">
      <c r="B18" s="25"/>
    </row>
    <row r="19" spans="1:3" x14ac:dyDescent="0.25">
      <c r="B19" s="25"/>
    </row>
    <row r="20" spans="1:3" x14ac:dyDescent="0.25">
      <c r="B20" s="25"/>
    </row>
    <row r="21" spans="1:3" x14ac:dyDescent="0.25">
      <c r="B21" s="25"/>
    </row>
    <row r="24" spans="1:3" x14ac:dyDescent="0.25">
      <c r="A24" t="s">
        <v>47</v>
      </c>
      <c r="B24">
        <v>1810</v>
      </c>
      <c r="C24">
        <v>225</v>
      </c>
    </row>
    <row r="25" spans="1:3" x14ac:dyDescent="0.25">
      <c r="A25" t="s">
        <v>48</v>
      </c>
      <c r="B25">
        <v>0</v>
      </c>
      <c r="C25">
        <v>0</v>
      </c>
    </row>
  </sheetData>
  <sheetProtection algorithmName="SHA-512" hashValue="2v9mvCcvKgtxvC4dT9dXgGqq6xawIxErKH1kKWbOINFk4PVJMz7r9Wby0gAMH1OSJjmkkDwNTU3xytg/sblPig==" saltValue="dBXeZcaIAdZot9s+2FlU4w==" spinCount="100000"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Worksheets Home</vt:lpstr>
      <vt:lpstr>Most Programs</vt:lpstr>
      <vt:lpstr>DTI</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2022-03-03T22:14:17Z</dcterms:modified>
</cp:coreProperties>
</file>