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fileSharing readOnlyRecommended="1"/>
  <workbookPr/>
  <mc:AlternateContent xmlns:mc="http://schemas.openxmlformats.org/markup-compatibility/2006">
    <mc:Choice Requires="x15">
      <x15ac:absPath xmlns:x15ac="http://schemas.microsoft.com/office/spreadsheetml/2010/11/ac" url="R:\Financial Aid\Communication\2223\Aid Offer Materials\Grad &amp; Law\Billing Worksheets\"/>
    </mc:Choice>
  </mc:AlternateContent>
  <xr:revisionPtr revIDLastSave="0" documentId="13_ncr:1_{A8EA4A0D-45A8-4F15-AE7F-5EC0C89F5D9F}" xr6:coauthVersionLast="47" xr6:coauthVersionMax="47" xr10:uidLastSave="{00000000-0000-0000-0000-000000000000}"/>
  <workbookProtection workbookAlgorithmName="SHA-512" workbookHashValue="AvnXQgKfSJ0gX2pW+qUSpWy1HfsxI6w1KdVPN4poiW9yCnqMZZVraHC8HVuMMjKT9QVVvmRdfe+0pF1kdDJzwA==" workbookSaltValue="nFGtZ5TIaT373lKDwIK0Lw==" workbookSpinCount="100000" lockStructure="1"/>
  <bookViews>
    <workbookView xWindow="33180" yWindow="2280" windowWidth="19050" windowHeight="12975" tabRatio="721" xr2:uid="{00000000-000D-0000-FFFF-FFFF00000000}"/>
  </bookViews>
  <sheets>
    <sheet name="Worksheets Home" sheetId="34" r:id="rId1"/>
    <sheet name="Most Programs" sheetId="15" r:id="rId2"/>
    <sheet name="DTI" sheetId="33" r:id="rId3"/>
    <sheet name="Data" sheetId="31" state="hidden" r:id="rId4"/>
  </sheets>
  <definedNames>
    <definedName name="Credi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3" i="33" l="1"/>
  <c r="M13" i="33"/>
  <c r="K13" i="33"/>
  <c r="I13" i="33"/>
  <c r="M12" i="33"/>
  <c r="I12" i="33"/>
  <c r="O11" i="33"/>
  <c r="M11" i="33"/>
  <c r="K11" i="33"/>
  <c r="O10" i="33"/>
  <c r="M10" i="33"/>
  <c r="K10" i="33"/>
  <c r="I11" i="33"/>
  <c r="I10" i="33"/>
  <c r="G22" i="33"/>
  <c r="O21" i="33"/>
  <c r="M21" i="33"/>
  <c r="K21" i="33"/>
  <c r="I21" i="33"/>
  <c r="O20" i="33"/>
  <c r="M20" i="33"/>
  <c r="K20" i="33"/>
  <c r="I20" i="33"/>
  <c r="O19" i="33"/>
  <c r="M19" i="33"/>
  <c r="K19" i="33"/>
  <c r="I19" i="33"/>
  <c r="O18" i="33"/>
  <c r="M18" i="33"/>
  <c r="K18" i="33"/>
  <c r="I18" i="33"/>
  <c r="O17" i="33"/>
  <c r="M17" i="33"/>
  <c r="K17" i="33"/>
  <c r="I17" i="33"/>
  <c r="G19" i="33" l="1"/>
  <c r="O14" i="33"/>
  <c r="G13" i="33"/>
  <c r="K14" i="33"/>
  <c r="G12" i="33"/>
  <c r="G11" i="33"/>
  <c r="M14" i="33"/>
  <c r="I14" i="33"/>
  <c r="G20" i="33"/>
  <c r="G23" i="33" s="1"/>
  <c r="I23" i="33"/>
  <c r="K23" i="33"/>
  <c r="M23" i="33"/>
  <c r="G10" i="33"/>
  <c r="O23" i="33"/>
  <c r="K25" i="33" l="1"/>
  <c r="I25" i="33"/>
  <c r="O25" i="33"/>
  <c r="G14" i="33"/>
  <c r="G25" i="33" s="1"/>
  <c r="M25" i="33"/>
  <c r="O19" i="15" l="1"/>
  <c r="M19" i="15"/>
  <c r="K19" i="15"/>
  <c r="I19" i="15"/>
  <c r="O18" i="15"/>
  <c r="M18" i="15"/>
  <c r="K18" i="15"/>
  <c r="I18" i="15"/>
  <c r="O12" i="15" l="1"/>
  <c r="M12" i="15"/>
  <c r="K12" i="15"/>
  <c r="I12" i="15"/>
  <c r="O11" i="15"/>
  <c r="M11" i="15"/>
  <c r="K11" i="15"/>
  <c r="I11" i="15"/>
  <c r="G19" i="15" l="1"/>
  <c r="G18" i="15"/>
  <c r="O20" i="15" l="1"/>
  <c r="O17" i="15"/>
  <c r="O16" i="15"/>
  <c r="M20" i="15"/>
  <c r="M17" i="15"/>
  <c r="M16" i="15"/>
  <c r="K20" i="15"/>
  <c r="K17" i="15"/>
  <c r="K16" i="15"/>
  <c r="I20" i="15"/>
  <c r="I17" i="15"/>
  <c r="I16" i="15"/>
  <c r="G21" i="15" l="1"/>
  <c r="M22" i="15" l="1"/>
  <c r="O13" i="15"/>
  <c r="M13" i="15"/>
  <c r="K13" i="15"/>
  <c r="G12" i="15"/>
  <c r="I13" i="15"/>
  <c r="G11" i="15"/>
  <c r="G22" i="15"/>
  <c r="O22" i="15" l="1"/>
  <c r="O24" i="15" s="1"/>
  <c r="M24" i="15"/>
  <c r="I22" i="15"/>
  <c r="I24" i="15" s="1"/>
  <c r="G13" i="15"/>
  <c r="G24" i="15" s="1"/>
  <c r="K22" i="15"/>
  <c r="K24" i="15" s="1"/>
</calcChain>
</file>

<file path=xl/sharedStrings.xml><?xml version="1.0" encoding="utf-8"?>
<sst xmlns="http://schemas.openxmlformats.org/spreadsheetml/2006/main" count="98" uniqueCount="66">
  <si>
    <r>
      <t>Tuition</t>
    </r>
    <r>
      <rPr>
        <vertAlign val="superscript"/>
        <sz val="11"/>
        <color theme="1"/>
        <rFont val="Calibri"/>
        <family val="2"/>
        <scheme val="minor"/>
      </rPr>
      <t>1</t>
    </r>
  </si>
  <si>
    <r>
      <t>Technology Fee</t>
    </r>
    <r>
      <rPr>
        <vertAlign val="superscript"/>
        <sz val="11"/>
        <color theme="1"/>
        <rFont val="Calibri"/>
        <family val="2"/>
        <scheme val="minor"/>
      </rPr>
      <t>2</t>
    </r>
  </si>
  <si>
    <t>ANNUAL</t>
  </si>
  <si>
    <t>Total Charges:</t>
  </si>
  <si>
    <t>CHARGES</t>
  </si>
  <si>
    <t>Outside Scholarship(s)</t>
  </si>
  <si>
    <t>Other Assistance</t>
  </si>
  <si>
    <t>Total Credits:</t>
  </si>
  <si>
    <t>CREDITS</t>
  </si>
  <si>
    <t>Estimated Balance:</t>
  </si>
  <si>
    <t>Notes:</t>
  </si>
  <si>
    <r>
      <t xml:space="preserve">Financial Aid | University Hall 255 | Ph: 303-871-4020 | Fax: 303-871-2341 | </t>
    </r>
    <r>
      <rPr>
        <u/>
        <sz val="11"/>
        <color rgb="FF98002E"/>
        <rFont val="Calibri"/>
        <family val="2"/>
        <scheme val="minor"/>
      </rPr>
      <t>finaid@du.edu</t>
    </r>
    <r>
      <rPr>
        <sz val="11"/>
        <color theme="1"/>
        <rFont val="Calibri"/>
        <family val="2"/>
        <scheme val="minor"/>
      </rPr>
      <t xml:space="preserve"> | </t>
    </r>
    <r>
      <rPr>
        <u/>
        <sz val="11"/>
        <color rgb="FF98002E"/>
        <rFont val="Calibri"/>
        <family val="2"/>
        <scheme val="minor"/>
      </rPr>
      <t>www.du.edu/financialaid</t>
    </r>
  </si>
  <si>
    <t>DU Scholarships and Grants</t>
  </si>
  <si>
    <r>
      <rPr>
        <vertAlign val="superscript"/>
        <sz val="11"/>
        <color theme="1"/>
        <rFont val="Calibri"/>
        <family val="2"/>
        <scheme val="minor"/>
      </rPr>
      <t>2</t>
    </r>
    <r>
      <rPr>
        <sz val="11"/>
        <color theme="1"/>
        <rFont val="Calibri"/>
        <family val="2"/>
        <scheme val="minor"/>
      </rPr>
      <t>Technology fees are $4 per credit. If you will be enrolled in less than 4 credits, you will not be eligible for federal student loans.</t>
    </r>
  </si>
  <si>
    <r>
      <t>Direct Unsubsidized Loan</t>
    </r>
    <r>
      <rPr>
        <vertAlign val="superscript"/>
        <sz val="11"/>
        <color theme="1"/>
        <rFont val="Calibri"/>
        <family val="2"/>
        <scheme val="minor"/>
      </rPr>
      <t>3</t>
    </r>
  </si>
  <si>
    <r>
      <t>Direct Graduate PLUS Loan</t>
    </r>
    <r>
      <rPr>
        <vertAlign val="superscript"/>
        <sz val="11"/>
        <color theme="1"/>
        <rFont val="Calibri"/>
        <family val="2"/>
        <scheme val="minor"/>
      </rPr>
      <t>4</t>
    </r>
  </si>
  <si>
    <t>Payment(s) Made and/or Employer Reimbursements</t>
  </si>
  <si>
    <t>4 credits</t>
  </si>
  <si>
    <t>8 credits</t>
  </si>
  <si>
    <t>12 credits</t>
  </si>
  <si>
    <t>16 credits</t>
  </si>
  <si>
    <t>20 credits</t>
  </si>
  <si>
    <t>not enrolled</t>
  </si>
  <si>
    <t>How many credits will you take each quarter?</t>
  </si>
  <si>
    <r>
      <rPr>
        <vertAlign val="superscript"/>
        <sz val="11"/>
        <color theme="1"/>
        <rFont val="Calibri"/>
        <family val="2"/>
        <scheme val="minor"/>
      </rPr>
      <t>3</t>
    </r>
    <r>
      <rPr>
        <sz val="11"/>
        <color theme="1"/>
        <rFont val="Calibri"/>
        <family val="2"/>
        <scheme val="minor"/>
      </rPr>
      <t>This worksheet automatically deducts the 1.057% origination fee from the Direct Unsubsidized loan amount.</t>
    </r>
  </si>
  <si>
    <r>
      <rPr>
        <vertAlign val="superscript"/>
        <sz val="11"/>
        <color theme="1"/>
        <rFont val="Calibri"/>
        <family val="2"/>
        <scheme val="minor"/>
      </rPr>
      <t>4</t>
    </r>
    <r>
      <rPr>
        <sz val="11"/>
        <color theme="1"/>
        <rFont val="Calibri"/>
        <family val="2"/>
        <scheme val="minor"/>
      </rPr>
      <t>The Direct Graduate PLUS loan is a supplemental, credit-based loan that you must apply for separately through StudentAid.gov. This loan 
  will not appear on your initial financial aid offer and is not guaranteed financing, since you must be approved by the Department of 
  Education before you can borrow it. This worksheet automatically deducts the 4.228% origination fee from the total amount.</t>
    </r>
  </si>
  <si>
    <t>FALL 2022:</t>
  </si>
  <si>
    <t>WINTER 2023:</t>
  </si>
  <si>
    <t>SPRING 2023:</t>
  </si>
  <si>
    <t>SUMMER 2023:</t>
  </si>
  <si>
    <t>FALL 2022</t>
  </si>
  <si>
    <t>WINTER 2023</t>
  </si>
  <si>
    <t>SPRING 2023</t>
  </si>
  <si>
    <t>SUMMER 2023</t>
  </si>
  <si>
    <r>
      <t>1</t>
    </r>
    <r>
      <rPr>
        <sz val="11"/>
        <color theme="1"/>
        <rFont val="Calibri"/>
        <family val="2"/>
        <scheme val="minor"/>
      </rPr>
      <t>Tuition for the 2022-2023 academic year is $767 per credit.</t>
    </r>
  </si>
  <si>
    <t>Will you enroll in DU's Health Insurance Plan?</t>
  </si>
  <si>
    <t xml:space="preserve">Will you use DU's Health &amp; Counseling Services? </t>
  </si>
  <si>
    <r>
      <t>Tuition</t>
    </r>
    <r>
      <rPr>
        <vertAlign val="superscript"/>
        <sz val="11"/>
        <color rgb="FF000000"/>
        <rFont val="Calibri"/>
        <family val="2"/>
      </rPr>
      <t>1</t>
    </r>
  </si>
  <si>
    <r>
      <t xml:space="preserve">Financial Aid | University Hall 255 | Ph: 303-871-4020 | Fax: 303-871-2341 | </t>
    </r>
    <r>
      <rPr>
        <u/>
        <sz val="11"/>
        <color rgb="FF98002E"/>
        <rFont val="Calibri"/>
        <family val="2"/>
      </rPr>
      <t>finaid@du.edu</t>
    </r>
    <r>
      <rPr>
        <sz val="11"/>
        <color theme="1"/>
        <rFont val="Calibri"/>
        <family val="2"/>
        <scheme val="minor"/>
      </rPr>
      <t xml:space="preserve"> | </t>
    </r>
    <r>
      <rPr>
        <u/>
        <sz val="11"/>
        <color rgb="FF98002E"/>
        <rFont val="Calibri"/>
        <family val="2"/>
      </rPr>
      <t>www.du.edu/financialaid</t>
    </r>
  </si>
  <si>
    <t>2021 Fall Term</t>
  </si>
  <si>
    <t>2022 Winter Term</t>
  </si>
  <si>
    <t>2022 Spring Term</t>
  </si>
  <si>
    <t>2022 Summer Term</t>
  </si>
  <si>
    <t>2022 Fall Term</t>
  </si>
  <si>
    <t>2023 Winter Term</t>
  </si>
  <si>
    <t>2023 Spring Term</t>
  </si>
  <si>
    <t>2023 Summer Term</t>
  </si>
  <si>
    <t>Yes</t>
  </si>
  <si>
    <t>No</t>
  </si>
  <si>
    <t>2021-22:</t>
  </si>
  <si>
    <t>2022-23:</t>
  </si>
  <si>
    <t>Will you be enrolled in the following terms?</t>
  </si>
  <si>
    <r>
      <t xml:space="preserve">2022-23 Estimated Billing Worksheet
</t>
    </r>
    <r>
      <rPr>
        <b/>
        <i/>
        <sz val="16"/>
        <color rgb="FF000000"/>
        <rFont val="Calibri"/>
        <family val="2"/>
      </rPr>
      <t xml:space="preserve">Transportation &amp; Supply Chain Institute Programs </t>
    </r>
  </si>
  <si>
    <r>
      <t>1</t>
    </r>
    <r>
      <rPr>
        <sz val="11"/>
        <color theme="1"/>
        <rFont val="Calibri"/>
        <family val="2"/>
        <scheme val="minor"/>
      </rPr>
      <t>This worksheet assumes you are beginning your program during the 2022-23 academic year. If you started during the 2021-22 academic year, tuition is $11,850 per term.</t>
    </r>
  </si>
  <si>
    <t>Technology Fee</t>
  </si>
  <si>
    <r>
      <t>Direct Unsubsidized Loan</t>
    </r>
    <r>
      <rPr>
        <vertAlign val="superscript"/>
        <sz val="11"/>
        <color rgb="FF000000"/>
        <rFont val="Calibri"/>
        <family val="2"/>
      </rPr>
      <t>2</t>
    </r>
  </si>
  <si>
    <r>
      <t>Direct Graduate PLUS Loan</t>
    </r>
    <r>
      <rPr>
        <vertAlign val="superscript"/>
        <sz val="11"/>
        <color rgb="FF000000"/>
        <rFont val="Calibri"/>
        <family val="2"/>
      </rPr>
      <t>3</t>
    </r>
  </si>
  <si>
    <r>
      <rPr>
        <vertAlign val="superscript"/>
        <sz val="11"/>
        <color rgb="FF000000"/>
        <rFont val="Calibri"/>
        <family val="2"/>
      </rPr>
      <t>2</t>
    </r>
    <r>
      <rPr>
        <sz val="11"/>
        <color theme="1"/>
        <rFont val="Calibri"/>
        <family val="2"/>
        <scheme val="minor"/>
      </rPr>
      <t>This worksheet automatically deducts the 1.057% origination fee from the Direct Unsubsidized loan amount.</t>
    </r>
  </si>
  <si>
    <r>
      <rPr>
        <vertAlign val="superscript"/>
        <sz val="11"/>
        <color rgb="FF000000"/>
        <rFont val="Calibri"/>
        <family val="2"/>
      </rPr>
      <t>3</t>
    </r>
    <r>
      <rPr>
        <sz val="11"/>
        <color theme="1"/>
        <rFont val="Calibri"/>
        <family val="2"/>
        <scheme val="minor"/>
      </rPr>
      <t>The Direct Graduate PLUS loan is a supplemental, credit-based loan that you must apply for separately through StudentAid.gov. This loan 
  will not appear on your initial financial aid offer and is not guaranteed financing, since you must be approved by the Department of 
  Education before you can borrow it. This worksheet automatically deducts the 4.228% origination fee from the total amount.</t>
    </r>
  </si>
  <si>
    <t>Choose Your Program:</t>
  </si>
  <si>
    <t>All other programs</t>
  </si>
  <si>
    <r>
      <t>These worksheets are designed to help you estimate your invoices throughout the academic year.</t>
    </r>
    <r>
      <rPr>
        <b/>
        <sz val="11"/>
        <color rgb="FF000000"/>
        <rFont val="Calibri"/>
        <family val="2"/>
      </rPr>
      <t xml:space="preserve"> In order to complete a worksheet, you'll need a copy of your most recent 2022-2023 financial aid offer.</t>
    </r>
    <r>
      <rPr>
        <sz val="11"/>
        <color rgb="FF000000"/>
        <rFont val="Calibri"/>
        <family val="2"/>
      </rPr>
      <t xml:space="preserve"> Fill in the sections highlighted in blue. You will likely not have all the types of aid listed in the "credits" section. Please remember that these worksheets are only a planning tool. Additional, unanticipated charges or credits may be included on your actual bill. </t>
    </r>
  </si>
  <si>
    <r>
      <t xml:space="preserve">2022-23 Estimated Billing Worksheets
</t>
    </r>
    <r>
      <rPr>
        <b/>
        <i/>
        <sz val="16"/>
        <color rgb="FF000000"/>
        <rFont val="Calibri"/>
        <family val="2"/>
      </rPr>
      <t>University College Programs</t>
    </r>
  </si>
  <si>
    <t>Transportation &amp; Supply Chain Institute Programs</t>
  </si>
  <si>
    <r>
      <t xml:space="preserve">2022-23 Estimated Billing Worksheet
</t>
    </r>
    <r>
      <rPr>
        <b/>
        <i/>
        <sz val="16"/>
        <color theme="1"/>
        <rFont val="Calibri"/>
        <family val="2"/>
        <scheme val="minor"/>
      </rPr>
      <t>Most University College Master's and Certificate Programs</t>
    </r>
  </si>
  <si>
    <r>
      <rPr>
        <b/>
        <i/>
        <sz val="11"/>
        <color theme="1"/>
        <rFont val="Calibri"/>
        <family val="2"/>
        <scheme val="minor"/>
      </rPr>
      <t>Note:</t>
    </r>
    <r>
      <rPr>
        <i/>
        <sz val="11"/>
        <color theme="1"/>
        <rFont val="Calibri"/>
        <family val="2"/>
        <scheme val="minor"/>
      </rPr>
      <t xml:space="preserve"> If you are in a program through the Transportation &amp; Supply Chain Institute, please use the worksheet on the next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</si>
</sst>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rgb="FF000000"/>
      <name val="Calibri"/>
      <family val="2"/>
      <scheme val="minor"/>
    </font>
    <font>
      <vertAlign val="superscript"/>
      <sz val="11"/>
      <color theme="1"/>
      <name val="Calibri"/>
      <family val="2"/>
      <scheme val="minor"/>
    </font>
    <font>
      <b/>
      <i/>
      <sz val="14"/>
      <color rgb="FF98002E"/>
      <name val="Calibri"/>
      <family val="2"/>
      <scheme val="minor"/>
    </font>
    <font>
      <b/>
      <sz val="14"/>
      <color theme="1"/>
      <name val="Calibri"/>
      <family val="2"/>
      <scheme val="minor"/>
    </font>
    <font>
      <u/>
      <sz val="11"/>
      <color rgb="FF98002E"/>
      <name val="Calibri"/>
      <family val="2"/>
      <scheme val="minor"/>
    </font>
    <font>
      <b/>
      <i/>
      <sz val="16"/>
      <color theme="1"/>
      <name val="Calibri"/>
      <family val="2"/>
      <scheme val="minor"/>
    </font>
    <font>
      <b/>
      <sz val="12"/>
      <color theme="1"/>
      <name val="Calibri"/>
      <family val="2"/>
      <scheme val="minor"/>
    </font>
    <font>
      <sz val="11"/>
      <color rgb="FF000000"/>
      <name val="Calibri"/>
      <family val="2"/>
      <scheme val="minor"/>
    </font>
    <font>
      <u/>
      <sz val="11"/>
      <color theme="10"/>
      <name val="Calibri"/>
      <family val="2"/>
      <scheme val="minor"/>
    </font>
    <font>
      <sz val="11"/>
      <color theme="1"/>
      <name val="Calibri"/>
      <family val="2"/>
    </font>
    <font>
      <sz val="11"/>
      <color rgb="FF000000"/>
      <name val="Calibri"/>
      <family val="2"/>
    </font>
    <font>
      <b/>
      <sz val="16"/>
      <color rgb="FF000000"/>
      <name val="Calibri"/>
      <family val="2"/>
    </font>
    <font>
      <b/>
      <i/>
      <sz val="16"/>
      <color rgb="FF000000"/>
      <name val="Calibri"/>
      <family val="2"/>
    </font>
    <font>
      <b/>
      <i/>
      <sz val="14"/>
      <color rgb="FF98002E"/>
      <name val="Calibri"/>
      <family val="2"/>
    </font>
    <font>
      <sz val="10"/>
      <color rgb="FF000000"/>
      <name val="Calibri"/>
      <family val="2"/>
    </font>
    <font>
      <b/>
      <sz val="11"/>
      <color rgb="FF000000"/>
      <name val="Calibri"/>
      <family val="2"/>
    </font>
    <font>
      <vertAlign val="superscript"/>
      <sz val="11"/>
      <color rgb="FF000000"/>
      <name val="Calibri"/>
      <family val="2"/>
    </font>
    <font>
      <u/>
      <sz val="11"/>
      <color rgb="FF0563C1"/>
      <name val="Calibri"/>
      <family val="2"/>
    </font>
    <font>
      <b/>
      <sz val="14"/>
      <color rgb="FF000000"/>
      <name val="Calibri"/>
      <family val="2"/>
    </font>
    <font>
      <b/>
      <sz val="12"/>
      <color rgb="FF000000"/>
      <name val="Calibri"/>
      <family val="2"/>
    </font>
    <font>
      <u/>
      <sz val="11"/>
      <color rgb="FF98002E"/>
      <name val="Calibri"/>
      <family val="2"/>
    </font>
    <font>
      <b/>
      <i/>
      <u/>
      <sz val="14"/>
      <color rgb="FF000000"/>
      <name val="Calibri"/>
      <family val="2"/>
    </font>
    <font>
      <i/>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rgb="FFBDD7EE"/>
        <bgColor rgb="FF000000"/>
      </patternFill>
    </fill>
    <fill>
      <patternFill patternType="solid">
        <fgColor rgb="FFF2F2F2"/>
        <bgColor rgb="FF000000"/>
      </patternFill>
    </fill>
    <fill>
      <patternFill patternType="solid">
        <fgColor theme="0" tint="-4.9989318521683403E-2"/>
        <bgColor rgb="FF000000"/>
      </patternFill>
    </fill>
  </fills>
  <borders count="11">
    <border>
      <left/>
      <right/>
      <top/>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ashed">
        <color indexed="64"/>
      </right>
      <top/>
      <bottom style="dashed">
        <color indexed="64"/>
      </bottom>
      <diagonal/>
    </border>
    <border>
      <left/>
      <right/>
      <top style="double">
        <color auto="1"/>
      </top>
      <bottom style="double">
        <color auto="1"/>
      </bottom>
      <diagonal/>
    </border>
    <border>
      <left/>
      <right/>
      <top/>
      <bottom style="dashed">
        <color indexed="64"/>
      </bottom>
      <diagonal/>
    </border>
    <border>
      <left/>
      <right style="dashed">
        <color indexed="64"/>
      </right>
      <top/>
      <bottom/>
      <diagonal/>
    </border>
    <border>
      <left/>
      <right style="dashed">
        <color indexed="64"/>
      </right>
      <top/>
      <bottom style="thin">
        <color indexed="64"/>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cellStyleXfs>
  <cellXfs count="105">
    <xf numFmtId="0" fontId="0" fillId="0" borderId="0" xfId="0"/>
    <xf numFmtId="0" fontId="2" fillId="0" borderId="2" xfId="0" applyFont="1" applyBorder="1"/>
    <xf numFmtId="0" fontId="0" fillId="0" borderId="2" xfId="0" applyBorder="1"/>
    <xf numFmtId="0" fontId="0" fillId="0" borderId="2" xfId="0" applyBorder="1" applyAlignment="1">
      <alignment horizontal="center"/>
    </xf>
    <xf numFmtId="44" fontId="2" fillId="0" borderId="2" xfId="1" applyFont="1" applyBorder="1" applyAlignment="1">
      <alignment horizontal="center"/>
    </xf>
    <xf numFmtId="44" fontId="0" fillId="0" borderId="0" xfId="1" applyFont="1"/>
    <xf numFmtId="0" fontId="6" fillId="0" borderId="0" xfId="0" applyFont="1" applyBorder="1" applyAlignment="1">
      <alignment horizontal="left"/>
    </xf>
    <xf numFmtId="0" fontId="2" fillId="0" borderId="0" xfId="0" applyFont="1"/>
    <xf numFmtId="0" fontId="0" fillId="3" borderId="0" xfId="0" applyFill="1" applyAlignment="1">
      <alignment horizontal="left"/>
    </xf>
    <xf numFmtId="0" fontId="0" fillId="3" borderId="0" xfId="0" applyFill="1"/>
    <xf numFmtId="44" fontId="0" fillId="3" borderId="0" xfId="1" applyFont="1" applyFill="1"/>
    <xf numFmtId="0" fontId="0" fillId="0" borderId="7" xfId="0" applyBorder="1"/>
    <xf numFmtId="0" fontId="7" fillId="0" borderId="7" xfId="0" applyFont="1" applyBorder="1"/>
    <xf numFmtId="44" fontId="0" fillId="2" borderId="6" xfId="1" applyNumberFormat="1" applyFont="1" applyFill="1" applyBorder="1" applyProtection="1">
      <protection locked="0"/>
    </xf>
    <xf numFmtId="44" fontId="0" fillId="2" borderId="4" xfId="1" applyFont="1" applyFill="1" applyBorder="1" applyProtection="1">
      <protection locked="0"/>
    </xf>
    <xf numFmtId="44" fontId="0" fillId="2" borderId="4" xfId="0" applyNumberFormat="1" applyFill="1" applyBorder="1" applyProtection="1">
      <protection locked="0"/>
    </xf>
    <xf numFmtId="44" fontId="0" fillId="2" borderId="5" xfId="1" applyFont="1" applyFill="1" applyBorder="1" applyProtection="1">
      <protection locked="0"/>
    </xf>
    <xf numFmtId="0" fontId="0" fillId="0" borderId="1" xfId="0" applyBorder="1"/>
    <xf numFmtId="0" fontId="3" fillId="0" borderId="1" xfId="0" applyFont="1" applyBorder="1" applyAlignment="1">
      <alignment horizontal="right" vertical="top" wrapText="1"/>
    </xf>
    <xf numFmtId="0" fontId="3" fillId="0" borderId="1" xfId="0" applyFont="1" applyBorder="1" applyAlignment="1">
      <alignment horizontal="right" vertical="top"/>
    </xf>
    <xf numFmtId="44" fontId="10" fillId="0" borderId="7" xfId="1" applyFont="1" applyBorder="1"/>
    <xf numFmtId="0" fontId="10" fillId="0" borderId="7" xfId="0" applyFont="1" applyBorder="1"/>
    <xf numFmtId="0" fontId="0" fillId="3" borderId="3" xfId="0" applyFill="1" applyBorder="1"/>
    <xf numFmtId="44" fontId="0" fillId="3" borderId="3" xfId="1" applyFont="1" applyFill="1" applyBorder="1"/>
    <xf numFmtId="0" fontId="4" fillId="0" borderId="0" xfId="0" applyFont="1" applyBorder="1" applyAlignment="1">
      <alignment horizontal="left" wrapText="1" indent="1"/>
    </xf>
    <xf numFmtId="0" fontId="0" fillId="0" borderId="0" xfId="0" applyFont="1"/>
    <xf numFmtId="0" fontId="0" fillId="0" borderId="0" xfId="0" applyBorder="1"/>
    <xf numFmtId="44" fontId="0" fillId="0" borderId="0" xfId="1" applyFont="1" applyBorder="1"/>
    <xf numFmtId="0" fontId="0" fillId="0" borderId="0" xfId="0" applyFill="1" applyBorder="1" applyAlignment="1">
      <alignment horizontal="left"/>
    </xf>
    <xf numFmtId="0" fontId="0" fillId="0" borderId="0" xfId="0" applyFill="1" applyBorder="1"/>
    <xf numFmtId="44" fontId="0" fillId="0" borderId="0" xfId="1" applyFont="1" applyFill="1" applyBorder="1"/>
    <xf numFmtId="0" fontId="2" fillId="0" borderId="1" xfId="0" applyFont="1" applyBorder="1"/>
    <xf numFmtId="44" fontId="2" fillId="0" borderId="1" xfId="1" applyFont="1" applyBorder="1"/>
    <xf numFmtId="0" fontId="0" fillId="0" borderId="0" xfId="0" applyAlignment="1">
      <alignment wrapText="1"/>
    </xf>
    <xf numFmtId="0" fontId="11" fillId="2" borderId="6" xfId="0" applyFont="1" applyFill="1" applyBorder="1" applyAlignment="1" applyProtection="1">
      <alignment horizontal="center" vertical="center"/>
      <protection locked="0"/>
    </xf>
    <xf numFmtId="44" fontId="0" fillId="2" borderId="6" xfId="1" applyFont="1"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44" fontId="2" fillId="0" borderId="8" xfId="1" applyFont="1" applyBorder="1" applyAlignment="1">
      <alignment horizontal="center"/>
    </xf>
    <xf numFmtId="0" fontId="2" fillId="0" borderId="0" xfId="0" applyFont="1" applyAlignment="1">
      <alignment horizontal="left"/>
    </xf>
    <xf numFmtId="44" fontId="0" fillId="3" borderId="3" xfId="1" applyFont="1" applyFill="1" applyBorder="1" applyProtection="1"/>
    <xf numFmtId="0" fontId="0" fillId="0" borderId="0" xfId="0" applyAlignment="1">
      <alignment horizontal="left" wrapText="1"/>
    </xf>
    <xf numFmtId="0" fontId="0" fillId="0" borderId="1" xfId="0" applyBorder="1" applyAlignment="1">
      <alignment horizontal="center"/>
    </xf>
    <xf numFmtId="0" fontId="3" fillId="0" borderId="3" xfId="0" applyFont="1" applyBorder="1" applyAlignment="1">
      <alignment horizontal="right" wrapText="1"/>
    </xf>
    <xf numFmtId="0" fontId="0" fillId="3" borderId="0" xfId="0" applyFill="1" applyAlignment="1">
      <alignment horizontal="center"/>
    </xf>
    <xf numFmtId="0" fontId="0" fillId="3" borderId="3" xfId="0" applyFill="1" applyBorder="1" applyAlignment="1">
      <alignment horizontal="left"/>
    </xf>
    <xf numFmtId="0" fontId="5" fillId="0" borderId="0" xfId="0" applyFont="1" applyAlignment="1">
      <alignment horizontal="left" wrapText="1"/>
    </xf>
    <xf numFmtId="0" fontId="0" fillId="0" borderId="0" xfId="0" applyAlignment="1">
      <alignment horizontal="left"/>
    </xf>
    <xf numFmtId="0" fontId="13" fillId="0" borderId="0" xfId="0" applyFont="1"/>
    <xf numFmtId="44" fontId="13" fillId="0" borderId="0" xfId="1" applyFont="1" applyFill="1" applyBorder="1"/>
    <xf numFmtId="0" fontId="15" fillId="0" borderId="3" xfId="0" applyFont="1" applyBorder="1" applyAlignment="1">
      <alignment horizontal="right" wrapText="1"/>
    </xf>
    <xf numFmtId="0" fontId="13" fillId="0" borderId="1" xfId="0" applyFont="1" applyBorder="1"/>
    <xf numFmtId="0" fontId="15" fillId="0" borderId="1" xfId="0" applyFont="1" applyBorder="1" applyAlignment="1">
      <alignment horizontal="right" vertical="top" wrapText="1"/>
    </xf>
    <xf numFmtId="0" fontId="15" fillId="0" borderId="1" xfId="0" applyFont="1" applyBorder="1" applyAlignment="1">
      <alignment horizontal="right" vertical="top"/>
    </xf>
    <xf numFmtId="0" fontId="17" fillId="0" borderId="0" xfId="0" applyFont="1" applyAlignment="1">
      <alignment horizontal="left"/>
    </xf>
    <xf numFmtId="0" fontId="18" fillId="0" borderId="0" xfId="0" applyFont="1" applyAlignment="1">
      <alignment horizontal="left" wrapText="1" indent="1"/>
    </xf>
    <xf numFmtId="44" fontId="19" fillId="0" borderId="8" xfId="1" applyFont="1" applyFill="1" applyBorder="1" applyAlignment="1">
      <alignment horizontal="center"/>
    </xf>
    <xf numFmtId="0" fontId="14" fillId="4" borderId="6" xfId="0" applyFont="1" applyFill="1" applyBorder="1" applyAlignment="1" applyProtection="1">
      <alignment horizontal="center" vertical="center"/>
      <protection locked="0"/>
    </xf>
    <xf numFmtId="44" fontId="13" fillId="4" borderId="6" xfId="1"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19" fillId="0" borderId="2" xfId="0" applyFont="1" applyBorder="1"/>
    <xf numFmtId="0" fontId="13" fillId="0" borderId="2" xfId="0" applyFont="1" applyBorder="1"/>
    <xf numFmtId="44" fontId="19" fillId="0" borderId="2" xfId="1" applyFont="1" applyFill="1" applyBorder="1" applyAlignment="1">
      <alignment horizontal="center"/>
    </xf>
    <xf numFmtId="0" fontId="13" fillId="0" borderId="2" xfId="0" applyFont="1" applyBorder="1" applyAlignment="1">
      <alignment horizontal="center"/>
    </xf>
    <xf numFmtId="0" fontId="13" fillId="5" borderId="0" xfId="0" applyFont="1" applyFill="1" applyAlignment="1">
      <alignment horizontal="left"/>
    </xf>
    <xf numFmtId="0" fontId="13" fillId="5" borderId="0" xfId="0" applyFont="1" applyFill="1" applyAlignment="1">
      <alignment horizontal="center"/>
    </xf>
    <xf numFmtId="0" fontId="13" fillId="5" borderId="0" xfId="0" applyFont="1" applyFill="1"/>
    <xf numFmtId="44" fontId="13" fillId="5" borderId="0" xfId="1" applyFont="1" applyFill="1" applyBorder="1"/>
    <xf numFmtId="0" fontId="13" fillId="0" borderId="0" xfId="0" applyFont="1" applyAlignment="1">
      <alignment horizontal="left"/>
    </xf>
    <xf numFmtId="0" fontId="21" fillId="5" borderId="0" xfId="2" applyFont="1" applyFill="1" applyBorder="1" applyAlignment="1">
      <alignment horizontal="left"/>
    </xf>
    <xf numFmtId="0" fontId="21" fillId="5" borderId="9" xfId="2" applyFont="1" applyFill="1" applyBorder="1" applyAlignment="1">
      <alignment horizontal="left"/>
    </xf>
    <xf numFmtId="0" fontId="13" fillId="4" borderId="4" xfId="0" applyFont="1" applyFill="1" applyBorder="1" applyProtection="1">
      <protection locked="0"/>
    </xf>
    <xf numFmtId="0" fontId="21" fillId="0" borderId="3" xfId="2" applyFont="1" applyFill="1" applyBorder="1" applyAlignment="1">
      <alignment horizontal="left"/>
    </xf>
    <xf numFmtId="0" fontId="21" fillId="0" borderId="10" xfId="2" applyFont="1" applyFill="1" applyBorder="1" applyAlignment="1">
      <alignment horizontal="left"/>
    </xf>
    <xf numFmtId="0" fontId="13" fillId="4" borderId="5" xfId="0" applyFont="1" applyFill="1" applyBorder="1" applyProtection="1">
      <protection locked="0"/>
    </xf>
    <xf numFmtId="0" fontId="13" fillId="0" borderId="3" xfId="0" applyFont="1" applyBorder="1"/>
    <xf numFmtId="44" fontId="13" fillId="0" borderId="3" xfId="1" applyFont="1" applyFill="1" applyBorder="1"/>
    <xf numFmtId="0" fontId="19" fillId="0" borderId="0" xfId="0" applyFont="1"/>
    <xf numFmtId="44" fontId="19" fillId="0" borderId="0" xfId="1" applyFont="1" applyFill="1" applyBorder="1"/>
    <xf numFmtId="44" fontId="13" fillId="4" borderId="6" xfId="1" applyFont="1" applyFill="1" applyBorder="1" applyProtection="1">
      <protection locked="0"/>
    </xf>
    <xf numFmtId="44" fontId="13" fillId="4" borderId="4" xfId="1" applyFont="1" applyFill="1" applyBorder="1" applyProtection="1">
      <protection locked="0"/>
    </xf>
    <xf numFmtId="44" fontId="13" fillId="4" borderId="4" xfId="0" applyNumberFormat="1" applyFont="1" applyFill="1" applyBorder="1" applyProtection="1">
      <protection locked="0"/>
    </xf>
    <xf numFmtId="0" fontId="13" fillId="5" borderId="3" xfId="0" applyFont="1" applyFill="1" applyBorder="1" applyAlignment="1">
      <alignment horizontal="left"/>
    </xf>
    <xf numFmtId="44" fontId="13" fillId="5" borderId="3" xfId="1" applyFont="1" applyFill="1" applyBorder="1"/>
    <xf numFmtId="0" fontId="13" fillId="5" borderId="3" xfId="0" applyFont="1" applyFill="1" applyBorder="1"/>
    <xf numFmtId="44" fontId="13" fillId="4" borderId="5" xfId="1" applyFont="1" applyFill="1" applyBorder="1" applyProtection="1">
      <protection locked="0"/>
    </xf>
    <xf numFmtId="44" fontId="13" fillId="5" borderId="3" xfId="1" applyFont="1" applyFill="1" applyBorder="1" applyProtection="1">
      <protection locked="0"/>
    </xf>
    <xf numFmtId="0" fontId="22" fillId="0" borderId="7" xfId="0" applyFont="1" applyBorder="1"/>
    <xf numFmtId="0" fontId="13" fillId="0" borderId="7" xfId="0" applyFont="1" applyBorder="1"/>
    <xf numFmtId="44" fontId="23" fillId="0" borderId="7" xfId="1" applyFont="1" applyFill="1" applyBorder="1"/>
    <xf numFmtId="0" fontId="23" fillId="0" borderId="7" xfId="0" applyFont="1" applyBorder="1"/>
    <xf numFmtId="0" fontId="20" fillId="0" borderId="0" xfId="0" applyFont="1" applyAlignment="1">
      <alignment horizontal="left" wrapText="1"/>
    </xf>
    <xf numFmtId="0" fontId="13" fillId="0" borderId="0" xfId="0" applyFont="1" applyAlignment="1">
      <alignment horizontal="left" wrapText="1"/>
    </xf>
    <xf numFmtId="0" fontId="13" fillId="0" borderId="1" xfId="0" applyFont="1" applyBorder="1" applyAlignment="1">
      <alignment horizontal="center"/>
    </xf>
    <xf numFmtId="46" fontId="0" fillId="0" borderId="0" xfId="0" applyNumberFormat="1" applyAlignment="1">
      <alignment horizontal="right"/>
    </xf>
    <xf numFmtId="0" fontId="0" fillId="0" borderId="0" xfId="0" applyAlignment="1">
      <alignment horizontal="right"/>
    </xf>
    <xf numFmtId="44" fontId="13" fillId="3" borderId="0" xfId="1" applyFont="1" applyFill="1" applyBorder="1"/>
    <xf numFmtId="0" fontId="13" fillId="6" borderId="0" xfId="0" applyFont="1" applyFill="1"/>
    <xf numFmtId="44" fontId="13" fillId="6" borderId="0" xfId="1" applyFont="1" applyFill="1" applyBorder="1"/>
    <xf numFmtId="0" fontId="13" fillId="0" borderId="0" xfId="0" applyFont="1" applyProtection="1">
      <protection locked="0"/>
    </xf>
    <xf numFmtId="0" fontId="15" fillId="0" borderId="3" xfId="0" applyFont="1" applyBorder="1" applyAlignment="1">
      <alignment horizontal="right"/>
    </xf>
    <xf numFmtId="0" fontId="14" fillId="0" borderId="0" xfId="0" applyFont="1" applyAlignment="1">
      <alignment horizontal="left" vertical="center" wrapText="1"/>
    </xf>
    <xf numFmtId="0" fontId="25" fillId="0" borderId="0" xfId="0" applyFont="1" applyAlignment="1">
      <alignment horizontal="left" vertical="top" indent="3"/>
    </xf>
    <xf numFmtId="0" fontId="21" fillId="0" borderId="0" xfId="2" applyFont="1" applyFill="1" applyBorder="1" applyAlignment="1" applyProtection="1">
      <alignment horizontal="left" indent="5"/>
    </xf>
    <xf numFmtId="0" fontId="12" fillId="0" borderId="0" xfId="2" applyFill="1" applyBorder="1" applyAlignment="1" applyProtection="1">
      <alignment horizontal="left" indent="5"/>
      <protection locked="0"/>
    </xf>
    <xf numFmtId="0" fontId="26" fillId="0" borderId="0" xfId="0" applyFont="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980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1181100</xdr:colOff>
      <xdr:row>1</xdr:row>
      <xdr:rowOff>489762</xdr:rowOff>
    </xdr:to>
    <xdr:pic>
      <xdr:nvPicPr>
        <xdr:cNvPr id="3" name="Picture 2">
          <a:extLst>
            <a:ext uri="{FF2B5EF4-FFF2-40B4-BE49-F238E27FC236}">
              <a16:creationId xmlns:a16="http://schemas.microsoft.com/office/drawing/2014/main" id="{CE292CEC-743D-44FA-83FB-66278401A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19075"/>
          <a:ext cx="1209675" cy="489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xdr:row>
      <xdr:rowOff>489762</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19075"/>
          <a:ext cx="1209675" cy="489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571500</xdr:colOff>
      <xdr:row>1</xdr:row>
      <xdr:rowOff>489762</xdr:rowOff>
    </xdr:to>
    <xdr:pic>
      <xdr:nvPicPr>
        <xdr:cNvPr id="4" name="Picture 3">
          <a:extLst>
            <a:ext uri="{FF2B5EF4-FFF2-40B4-BE49-F238E27FC236}">
              <a16:creationId xmlns:a16="http://schemas.microsoft.com/office/drawing/2014/main" id="{68526E73-4172-4AFB-94C5-2CCEA3393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19075"/>
          <a:ext cx="1181100" cy="489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du.edu/health-and-counseling-center/coveragecosts/fees.html" TargetMode="External"/><Relationship Id="rId1" Type="http://schemas.openxmlformats.org/officeDocument/2006/relationships/hyperlink" Target="https://www.du.edu/health-and-counseling-center/coveragecosts/ship.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2FF2-1BCC-4CFF-A29D-047534C9EBB1}">
  <dimension ref="A1:D15"/>
  <sheetViews>
    <sheetView showGridLines="0" showRowColHeaders="0" tabSelected="1" workbookViewId="0"/>
  </sheetViews>
  <sheetFormatPr defaultColWidth="8.85546875" defaultRowHeight="15" x14ac:dyDescent="0.25"/>
  <cols>
    <col min="1" max="1" width="4.140625" style="47" customWidth="1"/>
    <col min="2" max="2" width="74.85546875" style="47" customWidth="1"/>
    <col min="3" max="3" width="12.85546875" style="48" customWidth="1"/>
    <col min="4" max="4" width="26.42578125" style="47" customWidth="1"/>
    <col min="5" max="16384" width="8.85546875" style="47"/>
  </cols>
  <sheetData>
    <row r="1" spans="1:4" x14ac:dyDescent="0.25">
      <c r="A1" s="98"/>
    </row>
    <row r="2" spans="1:4" ht="46.5" customHeight="1" x14ac:dyDescent="0.35">
      <c r="B2" s="49" t="s">
        <v>62</v>
      </c>
      <c r="C2" s="99"/>
      <c r="D2" s="99"/>
    </row>
    <row r="3" spans="1:4" ht="21" x14ac:dyDescent="0.25">
      <c r="B3" s="50"/>
      <c r="C3" s="52"/>
      <c r="D3" s="52"/>
    </row>
    <row r="4" spans="1:4" ht="66.75" customHeight="1" x14ac:dyDescent="0.25">
      <c r="B4" s="100" t="s">
        <v>61</v>
      </c>
      <c r="C4" s="100"/>
      <c r="D4" s="100"/>
    </row>
    <row r="5" spans="1:4" x14ac:dyDescent="0.25">
      <c r="C5" s="47"/>
    </row>
    <row r="6" spans="1:4" ht="18.75" x14ac:dyDescent="0.25">
      <c r="B6" s="101" t="s">
        <v>59</v>
      </c>
      <c r="C6" s="47"/>
    </row>
    <row r="7" spans="1:4" x14ac:dyDescent="0.25">
      <c r="B7" s="103" t="s">
        <v>63</v>
      </c>
      <c r="C7" s="47"/>
    </row>
    <row r="8" spans="1:4" x14ac:dyDescent="0.25">
      <c r="B8" s="103" t="s">
        <v>60</v>
      </c>
    </row>
    <row r="9" spans="1:4" x14ac:dyDescent="0.25">
      <c r="B9" s="102"/>
    </row>
    <row r="10" spans="1:4" x14ac:dyDescent="0.25">
      <c r="B10" s="102"/>
    </row>
    <row r="11" spans="1:4" x14ac:dyDescent="0.25">
      <c r="B11" s="102"/>
    </row>
    <row r="15" spans="1:4" x14ac:dyDescent="0.25">
      <c r="B15" s="92" t="s">
        <v>38</v>
      </c>
      <c r="C15" s="92"/>
      <c r="D15" s="92"/>
    </row>
  </sheetData>
  <sheetProtection algorithmName="SHA-512" hashValue="qZDpAi4WrYrq/Rhf5Tf30mTJmHnDQqPIcA5V6c4C9vfuzZLvHms2UfPj9NGWVj03M07i6sP9yLl9Rzae/8gxlg==" saltValue="vVzBrEhSDLPbn97xrgkPsg==" spinCount="100000" sheet="1" objects="1" scenarios="1"/>
  <mergeCells count="3">
    <mergeCell ref="B2:D2"/>
    <mergeCell ref="B4:D4"/>
    <mergeCell ref="B15:D15"/>
  </mergeCells>
  <hyperlinks>
    <hyperlink ref="B7" location="DTI!A1" display="Transportation &amp; Supply Chain Institute Programs" xr:uid="{8BA4728A-D0B7-4ABB-A39E-06B0CCCA4304}"/>
    <hyperlink ref="B8" location="'Most Programs'!A1" display="All other programs" xr:uid="{5C03CDDF-AA1D-45B5-BA28-17BF36E737A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3"/>
  <sheetViews>
    <sheetView showGridLines="0" showRowColHeaders="0" showRuler="0" zoomScaleNormal="100" workbookViewId="0">
      <selection activeCell="I7" sqref="I7"/>
    </sheetView>
  </sheetViews>
  <sheetFormatPr defaultColWidth="8.85546875" defaultRowHeight="15" x14ac:dyDescent="0.25"/>
  <cols>
    <col min="1" max="1" width="4.140625" customWidth="1"/>
    <col min="4" max="4" width="14" customWidth="1"/>
    <col min="5" max="5" width="13.85546875" customWidth="1"/>
    <col min="6" max="6" width="4.28515625" customWidth="1"/>
    <col min="7" max="7" width="15" style="5" customWidth="1"/>
    <col min="8" max="8" width="2.85546875" customWidth="1"/>
    <col min="9" max="9" width="15" style="5" customWidth="1"/>
    <col min="10" max="10" width="2.85546875" customWidth="1"/>
    <col min="11" max="11" width="15" style="5" customWidth="1"/>
    <col min="12" max="12" width="2.85546875" style="5" customWidth="1"/>
    <col min="13" max="13" width="15" style="5" customWidth="1"/>
    <col min="14" max="14" width="2.85546875" style="5" customWidth="1"/>
    <col min="15" max="15" width="15" style="5" customWidth="1"/>
  </cols>
  <sheetData>
    <row r="1" spans="2:15" ht="17.25" customHeight="1" x14ac:dyDescent="0.25"/>
    <row r="2" spans="2:15" ht="47.25" customHeight="1" x14ac:dyDescent="0.35">
      <c r="G2" s="42" t="s">
        <v>64</v>
      </c>
      <c r="H2" s="42"/>
      <c r="I2" s="42"/>
      <c r="J2" s="42"/>
      <c r="K2" s="42"/>
      <c r="L2" s="42"/>
      <c r="M2" s="42"/>
      <c r="N2" s="42"/>
      <c r="O2" s="42"/>
    </row>
    <row r="3" spans="2:15" ht="11.1" customHeight="1" x14ac:dyDescent="0.25">
      <c r="B3" s="17"/>
      <c r="C3" s="17"/>
      <c r="D3" s="17"/>
      <c r="E3" s="17"/>
      <c r="F3" s="17"/>
      <c r="G3" s="18"/>
      <c r="H3" s="19"/>
      <c r="I3" s="19"/>
      <c r="J3" s="19"/>
      <c r="K3" s="19"/>
      <c r="L3" s="19"/>
      <c r="M3" s="19"/>
      <c r="N3" s="19"/>
      <c r="O3" s="19"/>
    </row>
    <row r="4" spans="2:15" ht="30" customHeight="1" x14ac:dyDescent="0.25">
      <c r="B4" s="104" t="s">
        <v>65</v>
      </c>
      <c r="C4" s="104"/>
      <c r="D4" s="104"/>
      <c r="E4" s="104"/>
      <c r="F4" s="104"/>
      <c r="G4" s="104"/>
      <c r="H4" s="104"/>
      <c r="I4" s="104"/>
      <c r="J4" s="104"/>
      <c r="K4" s="104"/>
      <c r="L4" s="104"/>
      <c r="M4" s="104"/>
      <c r="N4" s="104"/>
      <c r="O4" s="104"/>
    </row>
    <row r="5" spans="2:15" ht="9" customHeight="1" x14ac:dyDescent="0.25"/>
    <row r="6" spans="2:15" ht="15" customHeight="1" x14ac:dyDescent="0.25">
      <c r="I6" s="37" t="s">
        <v>26</v>
      </c>
      <c r="J6" s="26"/>
      <c r="K6" s="37" t="s">
        <v>27</v>
      </c>
      <c r="L6" s="27"/>
      <c r="M6" s="37" t="s">
        <v>28</v>
      </c>
      <c r="N6" s="27"/>
      <c r="O6" s="37" t="s">
        <v>29</v>
      </c>
    </row>
    <row r="7" spans="2:15" ht="18" customHeight="1" x14ac:dyDescent="0.3">
      <c r="C7" s="6" t="s">
        <v>23</v>
      </c>
      <c r="E7" s="24"/>
      <c r="F7" s="24"/>
      <c r="G7" s="24"/>
      <c r="H7" s="24"/>
      <c r="I7" s="34"/>
      <c r="K7" s="35"/>
      <c r="L7"/>
      <c r="M7" s="36"/>
      <c r="N7"/>
      <c r="O7" s="36"/>
    </row>
    <row r="8" spans="2:15" ht="18.75" customHeight="1" x14ac:dyDescent="0.25"/>
    <row r="9" spans="2:15" ht="15.75" thickBot="1" x14ac:dyDescent="0.3">
      <c r="B9" s="1" t="s">
        <v>4</v>
      </c>
      <c r="C9" s="2"/>
      <c r="D9" s="2"/>
      <c r="E9" s="2"/>
      <c r="F9" s="2"/>
      <c r="G9" s="4" t="s">
        <v>2</v>
      </c>
      <c r="H9" s="3"/>
      <c r="I9" s="4" t="s">
        <v>30</v>
      </c>
      <c r="J9" s="3"/>
      <c r="K9" s="4" t="s">
        <v>31</v>
      </c>
      <c r="L9" s="4"/>
      <c r="M9" s="4" t="s">
        <v>32</v>
      </c>
      <c r="N9" s="4"/>
      <c r="O9" s="4" t="s">
        <v>33</v>
      </c>
    </row>
    <row r="10" spans="2:15" ht="9" customHeight="1" x14ac:dyDescent="0.25"/>
    <row r="11" spans="2:15" ht="21.75" customHeight="1" x14ac:dyDescent="0.25">
      <c r="B11" s="8" t="s">
        <v>0</v>
      </c>
      <c r="C11" s="43"/>
      <c r="D11" s="43"/>
      <c r="E11" s="9"/>
      <c r="F11" s="9"/>
      <c r="G11" s="10" t="e">
        <f>I11+K11+M11+O11</f>
        <v>#N/A</v>
      </c>
      <c r="H11" s="9"/>
      <c r="I11" s="10" t="e">
        <f>VLOOKUP(I7,Data!A2:B21,2,FALSE)</f>
        <v>#N/A</v>
      </c>
      <c r="J11" s="9"/>
      <c r="K11" s="10" t="e">
        <f>VLOOKUP(K7,Data!A2:B21,2,FALSE)</f>
        <v>#N/A</v>
      </c>
      <c r="L11" s="10"/>
      <c r="M11" s="10" t="e">
        <f>VLOOKUP(M7,Data!A2:B21,2,FALSE)</f>
        <v>#N/A</v>
      </c>
      <c r="N11" s="10"/>
      <c r="O11" s="10" t="e">
        <f>VLOOKUP(O7,Data!A2:B21,2,FALSE)</f>
        <v>#N/A</v>
      </c>
    </row>
    <row r="12" spans="2:15" ht="21.75" customHeight="1" x14ac:dyDescent="0.25">
      <c r="B12" s="28" t="s">
        <v>1</v>
      </c>
      <c r="C12" s="29"/>
      <c r="D12" s="29"/>
      <c r="E12" s="29"/>
      <c r="F12" s="29"/>
      <c r="G12" s="30" t="e">
        <f>I12+K12+M12+O12</f>
        <v>#N/A</v>
      </c>
      <c r="H12" s="29"/>
      <c r="I12" s="30" t="e">
        <f>VLOOKUP(I7,Data!A2:C21,3,FALSE)</f>
        <v>#N/A</v>
      </c>
      <c r="J12" s="29"/>
      <c r="K12" s="30" t="e">
        <f>VLOOKUP(K7,Data!A2:C21,3,FALSE)</f>
        <v>#N/A</v>
      </c>
      <c r="L12" s="30"/>
      <c r="M12" s="30" t="e">
        <f>VLOOKUP(M7,Data!A2:C21,3,FALSE)</f>
        <v>#N/A</v>
      </c>
      <c r="N12" s="30"/>
      <c r="O12" s="30" t="e">
        <f>VLOOKUP(O7,Data!A2:C21,3,FALSE)</f>
        <v>#N/A</v>
      </c>
    </row>
    <row r="13" spans="2:15" ht="21.75" customHeight="1" x14ac:dyDescent="0.25">
      <c r="B13" s="17"/>
      <c r="C13" s="31" t="s">
        <v>3</v>
      </c>
      <c r="D13" s="17"/>
      <c r="E13" s="17"/>
      <c r="F13" s="17"/>
      <c r="G13" s="32" t="e">
        <f>SUM(G11:G12)</f>
        <v>#N/A</v>
      </c>
      <c r="H13" s="17"/>
      <c r="I13" s="32" t="e">
        <f>SUM(I11:I12)</f>
        <v>#N/A</v>
      </c>
      <c r="J13" s="17"/>
      <c r="K13" s="32" t="e">
        <f>SUM(K11:K12)</f>
        <v>#N/A</v>
      </c>
      <c r="L13" s="32"/>
      <c r="M13" s="32" t="e">
        <f>SUM(M11:M12)</f>
        <v>#N/A</v>
      </c>
      <c r="N13" s="32"/>
      <c r="O13" s="32" t="e">
        <f>SUM(O11:O12)</f>
        <v>#N/A</v>
      </c>
    </row>
    <row r="14" spans="2:15" ht="24" customHeight="1" x14ac:dyDescent="0.25"/>
    <row r="15" spans="2:15" ht="15.75" thickBot="1" x14ac:dyDescent="0.3">
      <c r="B15" s="1" t="s">
        <v>8</v>
      </c>
      <c r="C15" s="2"/>
      <c r="D15" s="2"/>
      <c r="E15" s="2"/>
      <c r="F15" s="2"/>
      <c r="G15" s="4" t="s">
        <v>2</v>
      </c>
      <c r="H15" s="3"/>
      <c r="I15" s="4" t="s">
        <v>30</v>
      </c>
      <c r="J15" s="3"/>
      <c r="K15" s="4" t="s">
        <v>31</v>
      </c>
      <c r="L15" s="4"/>
      <c r="M15" s="4" t="s">
        <v>32</v>
      </c>
      <c r="N15" s="4"/>
      <c r="O15" s="4" t="s">
        <v>33</v>
      </c>
    </row>
    <row r="16" spans="2:15" ht="21.75" customHeight="1" x14ac:dyDescent="0.25">
      <c r="B16" t="s">
        <v>12</v>
      </c>
      <c r="G16" s="13"/>
      <c r="I16" s="5">
        <f>IF((AND(I7&lt;&gt;"not enrolled",K7&lt;&gt;"not enrolled",M7&lt;&gt;"not enrolled",O7&lt;&gt;"not enrolled")),(G16/4), IF((AND(I7&lt;&gt;"not enrolled",K7&lt;&gt;"not enrolled",M7&lt;&gt;"not enrolled",O7="not enrolled")),(G16/3), IF((AND(I7&lt;&gt;"not enrolled",K7&lt;&gt;"not enrolled",M7="not enrolled",O7="not enrolled")),(G16/2), IF((AND(I7&lt;&gt;"not enrolled",K7="not enrolled",M7="not enrolled",O7="not enrolled")),(G16/1), 0))))</f>
        <v>0</v>
      </c>
      <c r="K16" s="5">
        <f>IF((AND(I7&lt;&gt;"not enrolled",K7&lt;&gt;"not enrolled",M7&lt;&gt;"not enrolled",O7&lt;&gt;"not enrolled")),(G16/4), IF((AND(I7&lt;&gt;"not enrolled",K7&lt;&gt;"not enrolled",M7&lt;&gt;"not enrolled",O7="not enrolled")),(G16/3), IF((AND(I7="not enrolled",K7&lt;&gt;"not enrolled",M7&lt;&gt;"not enrolled",O7&lt;&gt;"not enrolled")),(G16/3), IF((AND(I7&lt;&gt;"not enrolled",K7&lt;&gt;"not enrolled",M7="not enrolled",O7="not enrolled")),(G16/2), 0))))</f>
        <v>0</v>
      </c>
      <c r="M16" s="5">
        <f>IF((AND(I7&lt;&gt;"not enrolled",K7&lt;&gt;"not enrolled",M7&lt;&gt;"not enrolled",O7&lt;&gt;"not enrolled")),(G16/4), IF((AND(I7&lt;&gt;"not enrolled",K7&lt;&gt;"not enrolled",M7&lt;&gt;"not enrolled",O7="not enrolled")),(G16/3), IF((AND(I7="not enrolled",K7&lt;&gt;"not enrolled",M7&lt;&gt;"not enrolled",O7&lt;&gt;"not enrolled")),(G16/3), IF((AND(I7="not enrolled",K7="not enrolled",M7&lt;&gt;"not enrolled",O7&lt;&gt;"not enrolled")),(G16/2), 0))))</f>
        <v>0</v>
      </c>
      <c r="O16" s="5">
        <f>IF((AND(I7&lt;&gt;"not enrolled",K7&lt;&gt;"not enrolled",M7&lt;&gt;"not enrolled",O7&lt;&gt;"not enrolled")),(G16/4), IF((AND(I7="not enrolled",K7&lt;&gt;"not enrolled",M7&lt;&gt;"not enrolled",O7&lt;&gt;"not enrolled")),(G16/3), IF((AND(I7="not enrolled",K7="not enrolled",M7&lt;&gt;"not enrolled",O7&lt;&gt;"not enrolled")),(G16/2),  IF((AND(I7="not enrolled",K7="not enrolled",M7="not enrolled",O7&lt;&gt;"not enrolled")),(G16), 0))))</f>
        <v>0</v>
      </c>
    </row>
    <row r="17" spans="2:15" ht="21.75" customHeight="1" x14ac:dyDescent="0.25">
      <c r="B17" s="9" t="s">
        <v>5</v>
      </c>
      <c r="C17" s="9"/>
      <c r="D17" s="9"/>
      <c r="E17" s="9"/>
      <c r="F17" s="9"/>
      <c r="G17" s="14"/>
      <c r="H17" s="9"/>
      <c r="I17" s="10">
        <f>IF((AND(I7&lt;&gt;"not enrolled",K7&lt;&gt;"not enrolled",M7&lt;&gt;"not enrolled",O7&lt;&gt;"not enrolled")),(G17/4), IF((AND(I7&lt;&gt;"not enrolled",K7&lt;&gt;"not enrolled",M7&lt;&gt;"not enrolled",O7="not enrolled")),(G17/3), IF((AND(I7&lt;&gt;"not enrolled",K7&lt;&gt;"not enrolled",M7="not enrolled",O7="not enrolled")),(G17/2), IF((AND(I7&lt;&gt;"not enrolled",K7="not enrolled",M7="not enrolled",O7="not enrolled")),(G17/1), 0))))</f>
        <v>0</v>
      </c>
      <c r="J17" s="9"/>
      <c r="K17" s="10">
        <f>IF((AND(I7&lt;&gt;"not enrolled",K7&lt;&gt;"not enrolled",M7&lt;&gt;"not enrolled",O7&lt;&gt;"not enrolled")),(G17/4), IF((AND(I7&lt;&gt;"not enrolled",K7&lt;&gt;"not enrolled",M7&lt;&gt;"not enrolled",O7="not enrolled")),(G17/3), IF((AND(I7="not enrolled",K7&lt;&gt;"not enrolled",M7&lt;&gt;"not enrolled",O7&lt;&gt;"not enrolled")),(G17/3), IF((AND(I7&lt;&gt;"not enrolled",K7&lt;&gt;"not enrolled",M7="not enrolled",O7="not enrolled")),(G17/2), 0))))</f>
        <v>0</v>
      </c>
      <c r="L17" s="10"/>
      <c r="M17" s="10">
        <f>IF((AND(I7&lt;&gt;"not enrolled",K7&lt;&gt;"not enrolled",M7&lt;&gt;"not enrolled",O7&lt;&gt;"not enrolled")),(G17/4), IF((AND(I7&lt;&gt;"not enrolled",K7&lt;&gt;"not enrolled",M7&lt;&gt;"not enrolled",O7="not enrolled")),(G17/3), IF((AND(I7="not enrolled",K7&lt;&gt;"not enrolled",M7&lt;&gt;"not enrolled",O7&lt;&gt;"not enrolled")),(G17/3), IF((AND(I7="not enrolled",K7="not enrolled",M7&lt;&gt;"not enrolled",O7&lt;&gt;"not enrolled")),(G17/2), 0))))</f>
        <v>0</v>
      </c>
      <c r="N17" s="10"/>
      <c r="O17" s="10">
        <f>IF((AND(I7&lt;&gt;"not enrolled",K7&lt;&gt;"not enrolled",M7&lt;&gt;"not enrolled",O7&lt;&gt;"not enrolled")),(G17/4), IF((AND(I7="not enrolled",K7&lt;&gt;"not enrolled",M7&lt;&gt;"not enrolled",O7&lt;&gt;"not enrolled")),(G17/3), IF((AND(I7="not enrolled",K7="not enrolled",M7&lt;&gt;"not enrolled",O7&lt;&gt;"not enrolled")),(G17/2),  IF((AND(I7="not enrolled",K7="not enrolled",M7="not enrolled",O7&lt;&gt;"not enrolled")),(G17), 0))))</f>
        <v>0</v>
      </c>
    </row>
    <row r="18" spans="2:15" ht="21.75" customHeight="1" x14ac:dyDescent="0.25">
      <c r="B18" t="s">
        <v>14</v>
      </c>
      <c r="E18" s="15"/>
      <c r="G18" s="5">
        <f>SUM(I18,K18,M18,O18)</f>
        <v>0</v>
      </c>
      <c r="I18" s="5">
        <f>IF((AND(I7&lt;&gt;"not enrolled",K7&lt;&gt;"not enrolled",M7&lt;&gt;"not enrolled",O7&lt;&gt;"not enrolled")),ROUND(((E18-(E18*0.01057))/4),0), IF((AND(I7&lt;&gt;"not enrolled",K7&lt;&gt;"not enrolled",M7&lt;&gt;"not enrolled",O7="not enrolled")),ROUND(((E18-(E18*0.01057))/3),0), IF((AND(I7&lt;&gt;"not enrolled",K7&lt;&gt;"not enrolled",M7="not enrolled",O7="not enrolled")),ROUND(((E18-(E18*0.01057))/2),0), IF((AND(I7&lt;&gt;"not enrolled",K7="not enrolled",M7="not enrolled",O7="not enrolled")),ROUND(((E18-(E18*0.01057))/1),0), 0))))</f>
        <v>0</v>
      </c>
      <c r="K18" s="5">
        <f>IF((AND(I7&lt;&gt;"not enrolled",K7&lt;&gt;"not enrolled",M7&lt;&gt;"not enrolled",O7&lt;&gt;"not enrolled")),ROUND(((E18-(E18*0.01057))/4),0), IF((AND(I7&lt;&gt;"not enrolled",K7&lt;&gt;"not enrolled",M7&lt;&gt;"not enrolled",O7="not enrolled")),ROUND(((E18-(E18*0.01057))/3),0), IF((AND(I7="not enrolled",K7&lt;&gt;"not enrolled",M7&lt;&gt;"not enrolled",O7&lt;&gt;"not enrolled")),ROUND(((E18-(E18*0.01057))/3),0), IF((AND(I7&lt;&gt;"not enrolled",K7&lt;&gt;"not enrolled",M7="not enrolled",O7="not enrolled")),ROUND(((E18-(E18*0.01057))/2),0), 0))))</f>
        <v>0</v>
      </c>
      <c r="M18" s="5">
        <f>IF((AND(I7&lt;&gt;"not enrolled",K7&lt;&gt;"not enrolled",M7&lt;&gt;"not enrolled",O7&lt;&gt;"not enrolled")),ROUND(((E18-(E18*0.01057))/4),0), IF((AND(I7&lt;&gt;"not enrolled",K7&lt;&gt;"not enrolled",M7&lt;&gt;"not enrolled",O7="not enrolled")),ROUND(((E18-(E18*0.01057))/3),0), IF((AND(I7="not enrolled",K7&lt;&gt;"not enrolled",M7&lt;&gt;"not enrolled",O7&lt;&gt;"not enrolled")),ROUND(((E18-(E18*0.01057))/3),0), IF((AND(I7="not enrolled",K7="not enrolled",M7&lt;&gt;"not enrolled",O7&lt;&gt;"not enrolled")),ROUND(((E18-(E18*0.01057))/2),0), 0))))</f>
        <v>0</v>
      </c>
      <c r="O18" s="5">
        <f>IF((AND(I7&lt;&gt;"not enrolled",K7&lt;&gt;"not enrolled",M7&lt;&gt;"not enrolled",O7&lt;&gt;"not enrolled")),ROUND(((E18-(E18*0.01057))/4),0), IF((AND(I7="not enrolled",K7&lt;&gt;"not enrolled",M7&lt;&gt;"not enrolled",O7&lt;&gt;"not enrolled")),ROUND(((E18-(E18*0.01057))/3),0), IF((AND(I7="not enrolled",K7="not enrolled",M7&lt;&gt;"not enrolled",O7&lt;&gt;"not enrolled")),ROUND(((E18-(E18*0.01057))/2),0),  IF((AND(I7="not enrolled",K7="not enrolled",M7="not enrolled",O7&lt;&gt;"not enrolled")),ROUND(((E18-(E18*0.01057))/1),0), 0))))</f>
        <v>0</v>
      </c>
    </row>
    <row r="19" spans="2:15" ht="21.75" customHeight="1" x14ac:dyDescent="0.25">
      <c r="B19" s="9" t="s">
        <v>15</v>
      </c>
      <c r="C19" s="9"/>
      <c r="D19" s="9"/>
      <c r="E19" s="15"/>
      <c r="F19" s="9"/>
      <c r="G19" s="10">
        <f>SUM(I19,K19,M19,O19)</f>
        <v>0</v>
      </c>
      <c r="H19" s="9"/>
      <c r="I19" s="10">
        <f>IF((AND(I7&lt;&gt;"not enrolled",K7&lt;&gt;"not enrolled",M7&lt;&gt;"not enrolled",O7&lt;&gt;"not enrolled")),ROUND(((E19-(E19*0.04228))/4),0), IF((AND(I7&lt;&gt;"not enrolled",K7&lt;&gt;"not enrolled",M7&lt;&gt;"not enrolled",O7="not enrolled")),ROUND(((E19-(E19*0.04228))/3),0), IF((AND(I7&lt;&gt;"not enrolled",K7&lt;&gt;"not enrolled",M7="not enrolled",O7="not enrolled")),ROUND(((E19-(E19*0.04228))/2),0), IF((AND(I7&lt;&gt;"not enrolled",K7="not enrolled",M7="not enrolled",O7="not enrolled")),ROUND(((E19-(E19*0.04228))/1),0), 0))))</f>
        <v>0</v>
      </c>
      <c r="J19" s="9"/>
      <c r="K19" s="10">
        <f>IF((AND(I7&lt;&gt;"not enrolled",K7&lt;&gt;"not enrolled",M7&lt;&gt;"not enrolled",O7&lt;&gt;"not enrolled")),ROUND(((E19-(E19*0.04228))/4),0), IF((AND(I7&lt;&gt;"not enrolled",K7&lt;&gt;"not enrolled",M7&lt;&gt;"not enrolled",O7="not enrolled")),ROUND(((E19-(E19*0.04228))/3),0), IF((AND(I7="not enrolled",K7&lt;&gt;"not enrolled",M7&lt;&gt;"not enrolled",O7&lt;&gt;"not enrolled")),ROUND(((E19-(E19*0.04228))/3),0), IF((AND(I7&lt;&gt;"not enrolled",K7&lt;&gt;"not enrolled",M7="not enrolled",O7="not enrolled")),ROUND(((E19-(E19*0.04228))/2),0), 0))))</f>
        <v>0</v>
      </c>
      <c r="L19" s="10"/>
      <c r="M19" s="10">
        <f>IF((AND(I7&lt;&gt;"not enrolled",K7&lt;&gt;"not enrolled",M7&lt;&gt;"not enrolled",O7&lt;&gt;"not enrolled")),ROUND(((E19-(E19*0.04228))/4),0), IF((AND(I7&lt;&gt;"not enrolled",K7&lt;&gt;"not enrolled",M7&lt;&gt;"not enrolled",O7="not enrolled")),ROUND(((E19-(E19*0.04228))/3),0), IF((AND(I7="not enrolled",K7&lt;&gt;"not enrolled",M7&lt;&gt;"not enrolled",O7&lt;&gt;"not enrolled")),ROUND(((E19-(E19*0.04228))/3),0), IF((AND(I7="not enrolled",K7="not enrolled",M7&lt;&gt;"not enrolled",O7&lt;&gt;"not enrolled")),ROUND(((E19-(E19*0.04228))/2),0), 0))))</f>
        <v>0</v>
      </c>
      <c r="N19" s="10"/>
      <c r="O19" s="10">
        <f>IF((AND(I7&lt;&gt;"not enrolled",K7&lt;&gt;"not enrolled",M7&lt;&gt;"not enrolled",O7&lt;&gt;"not enrolled")),ROUND(((E19-(E19*0.04228))/4),0), IF((AND(I7="not enrolled",K7&lt;&gt;"not enrolled",M7&lt;&gt;"not enrolled",O7&lt;&gt;"not enrolled")),ROUND(((E19-(E19*0.04228))/3),0), IF((AND(I7="not enrolled",K7="not enrolled",M7&lt;&gt;"not enrolled",O7&lt;&gt;"not enrolled")),ROUND(((E19-(E19*0.04228))/2),0),  IF((AND(I7="not enrolled",K7="not enrolled",M7="not enrolled",O7&lt;&gt;"not enrolled")),ROUND(((E19-(E19*0.04228))/1),0), 0))))</f>
        <v>0</v>
      </c>
    </row>
    <row r="20" spans="2:15" ht="21.75" customHeight="1" x14ac:dyDescent="0.25">
      <c r="B20" t="s">
        <v>6</v>
      </c>
      <c r="G20" s="14"/>
      <c r="I20" s="5">
        <f>IF((AND(I7&lt;&gt;"not enrolled",K7&lt;&gt;"not enrolled",M7&lt;&gt;"not enrolled",O7&lt;&gt;"not enrolled")),(G20/4), IF((AND(I7&lt;&gt;"not enrolled",K7&lt;&gt;"not enrolled",M7&lt;&gt;"not enrolled",O7="not enrolled")),(G20/3), IF((AND(I7&lt;&gt;"not enrolled",K7&lt;&gt;"not enrolled",M7="not enrolled",O7="not enrolled")),(G20/2), IF((AND(I7&lt;&gt;"not enrolled",K7="not enrolled",M7="not enrolled",O7="not enrolled")),(G20/1), 0))))</f>
        <v>0</v>
      </c>
      <c r="K20" s="5">
        <f>IF((AND(I7&lt;&gt;"not enrolled",K7&lt;&gt;"not enrolled",M7&lt;&gt;"not enrolled",O7&lt;&gt;"not enrolled")),(G20/4), IF((AND(I7&lt;&gt;"not enrolled",K7&lt;&gt;"not enrolled",M7&lt;&gt;"not enrolled",O7="not enrolled")),(G20/3), IF((AND(I7="not enrolled",K7&lt;&gt;"not enrolled",M7&lt;&gt;"not enrolled",O7&lt;&gt;"not enrolled")),(G20/3), IF((AND(I7&lt;&gt;"not enrolled",K7&lt;&gt;"not enrolled",M7="not enrolled",O7="not enrolled")),(G20/2), 0))))</f>
        <v>0</v>
      </c>
      <c r="M20" s="5">
        <f>IF((AND(I7&lt;&gt;"not enrolled",K7&lt;&gt;"not enrolled",M7&lt;&gt;"not enrolled",O7&lt;&gt;"not enrolled")),(G20/4), IF((AND(I7&lt;&gt;"not enrolled",K7&lt;&gt;"not enrolled",M7&lt;&gt;"not enrolled",O7="not enrolled")),(G20/3), IF((AND(I7="not enrolled",K7&lt;&gt;"not enrolled",M7&lt;&gt;"not enrolled",O7&lt;&gt;"not enrolled")),(G20/3), IF((AND(I7="not enrolled",K7="not enrolled",M7&lt;&gt;"not enrolled",O7&lt;&gt;"not enrolled")),(G20/2), 0))))</f>
        <v>0</v>
      </c>
      <c r="O20" s="5">
        <f>IF((AND(I7&lt;&gt;"not enrolled",K7&lt;&gt;"not enrolled",M7&lt;&gt;"not enrolled",O7&lt;&gt;"not enrolled")),(G20/4), IF((AND(I7="not enrolled",K7&lt;&gt;"not enrolled",M7&lt;&gt;"not enrolled",O7&lt;&gt;"not enrolled")),(G20/3), IF((AND(I7="not enrolled",K7="not enrolled",M7&lt;&gt;"not enrolled",O7&lt;&gt;"not enrolled")),(G20/2),  IF((AND(I7="not enrolled",K7="not enrolled",M7="not enrolled",O7&lt;&gt;"not enrolled")),(G20), 0))))</f>
        <v>0</v>
      </c>
    </row>
    <row r="21" spans="2:15" ht="21.75" customHeight="1" x14ac:dyDescent="0.25">
      <c r="B21" s="44" t="s">
        <v>16</v>
      </c>
      <c r="C21" s="44"/>
      <c r="D21" s="44"/>
      <c r="E21" s="44"/>
      <c r="F21" s="44"/>
      <c r="G21" s="23">
        <f>I21+K21+M21+O21</f>
        <v>0</v>
      </c>
      <c r="H21" s="22"/>
      <c r="I21" s="16"/>
      <c r="J21" s="22"/>
      <c r="K21" s="16"/>
      <c r="L21" s="39"/>
      <c r="M21" s="16"/>
      <c r="N21" s="39"/>
      <c r="O21" s="16"/>
    </row>
    <row r="22" spans="2:15" ht="21.75" customHeight="1" x14ac:dyDescent="0.25">
      <c r="C22" s="7" t="s">
        <v>7</v>
      </c>
      <c r="G22" s="5">
        <f>SUM(G16:G21)</f>
        <v>0</v>
      </c>
      <c r="I22" s="5">
        <f>SUM(I16:I21)</f>
        <v>0</v>
      </c>
      <c r="K22" s="5">
        <f>SUM(K16:K21)</f>
        <v>0</v>
      </c>
      <c r="M22" s="5">
        <f>SUM(M16:M21)</f>
        <v>0</v>
      </c>
      <c r="O22" s="5">
        <f>SUM(O16:O21)</f>
        <v>0</v>
      </c>
    </row>
    <row r="23" spans="2:15" ht="15.75" thickBot="1" x14ac:dyDescent="0.3"/>
    <row r="24" spans="2:15" ht="21.75" customHeight="1" thickTop="1" thickBot="1" x14ac:dyDescent="0.35">
      <c r="B24" s="12" t="s">
        <v>9</v>
      </c>
      <c r="C24" s="11"/>
      <c r="D24" s="11"/>
      <c r="E24" s="11"/>
      <c r="F24" s="11"/>
      <c r="G24" s="20" t="e">
        <f>G13-G22</f>
        <v>#N/A</v>
      </c>
      <c r="H24" s="21"/>
      <c r="I24" s="20" t="e">
        <f>I13-I22</f>
        <v>#N/A</v>
      </c>
      <c r="J24" s="21"/>
      <c r="K24" s="20" t="e">
        <f>K13-K22</f>
        <v>#N/A</v>
      </c>
      <c r="L24" s="20"/>
      <c r="M24" s="20" t="e">
        <f>M13-M22</f>
        <v>#N/A</v>
      </c>
      <c r="N24" s="20"/>
      <c r="O24" s="20" t="e">
        <f>O13-O22</f>
        <v>#N/A</v>
      </c>
    </row>
    <row r="25" spans="2:15" ht="15.75" thickTop="1" x14ac:dyDescent="0.25"/>
    <row r="26" spans="2:15" x14ac:dyDescent="0.25">
      <c r="B26" s="7" t="s">
        <v>10</v>
      </c>
    </row>
    <row r="27" spans="2:15" ht="21" customHeight="1" x14ac:dyDescent="0.25">
      <c r="B27" s="45" t="s">
        <v>34</v>
      </c>
      <c r="C27" s="40"/>
      <c r="D27" s="40"/>
      <c r="E27" s="40"/>
      <c r="F27" s="40"/>
      <c r="G27" s="40"/>
      <c r="H27" s="40"/>
      <c r="I27" s="40"/>
      <c r="J27" s="40"/>
      <c r="K27" s="40"/>
      <c r="L27" s="40"/>
      <c r="M27" s="40"/>
      <c r="N27" s="40"/>
      <c r="O27" s="40"/>
    </row>
    <row r="28" spans="2:15" ht="21.75" customHeight="1" x14ac:dyDescent="0.25">
      <c r="B28" s="46" t="s">
        <v>13</v>
      </c>
      <c r="C28" s="46"/>
      <c r="D28" s="46"/>
      <c r="E28" s="46"/>
      <c r="F28" s="46"/>
      <c r="G28" s="46"/>
      <c r="H28" s="46"/>
      <c r="I28" s="46"/>
      <c r="J28" s="46"/>
      <c r="K28" s="46"/>
      <c r="L28" s="46"/>
      <c r="M28" s="46"/>
      <c r="N28" s="46"/>
      <c r="O28" s="46"/>
    </row>
    <row r="29" spans="2:15" ht="21.75" customHeight="1" x14ac:dyDescent="0.25">
      <c r="B29" t="s">
        <v>24</v>
      </c>
    </row>
    <row r="30" spans="2:15" ht="51" customHeight="1" x14ac:dyDescent="0.25">
      <c r="B30" s="40" t="s">
        <v>25</v>
      </c>
      <c r="C30" s="40"/>
      <c r="D30" s="40"/>
      <c r="E30" s="40"/>
      <c r="F30" s="40"/>
      <c r="G30" s="40"/>
      <c r="H30" s="40"/>
      <c r="I30" s="40"/>
      <c r="J30" s="40"/>
      <c r="K30" s="40"/>
      <c r="L30" s="40"/>
      <c r="M30" s="40"/>
      <c r="N30" s="40"/>
      <c r="O30" s="40"/>
    </row>
    <row r="31" spans="2:15" ht="21.75" customHeight="1" x14ac:dyDescent="0.25"/>
    <row r="33" spans="2:15" x14ac:dyDescent="0.25">
      <c r="B33" s="41" t="s">
        <v>11</v>
      </c>
      <c r="C33" s="41"/>
      <c r="D33" s="41"/>
      <c r="E33" s="41"/>
      <c r="F33" s="41"/>
      <c r="G33" s="41"/>
      <c r="H33" s="41"/>
      <c r="I33" s="41"/>
      <c r="J33" s="41"/>
      <c r="K33" s="41"/>
      <c r="L33" s="41"/>
      <c r="M33" s="41"/>
      <c r="N33" s="41"/>
      <c r="O33" s="41"/>
    </row>
  </sheetData>
  <sheetProtection algorithmName="SHA-512" hashValue="rhe8z3/KyMdYGJbMODztM1IBc8rSjtvubgyP8tVco1Lv2JEuDXRRg52pZeDy3qkOkgvs/l9Lmn6YXuGxptDr8Q==" saltValue="56LPTzylZPhOEGU9q4rmOA==" spinCount="100000" sheet="1" objects="1" scenarios="1" selectLockedCells="1"/>
  <mergeCells count="8">
    <mergeCell ref="B30:O30"/>
    <mergeCell ref="B33:O33"/>
    <mergeCell ref="G2:O2"/>
    <mergeCell ref="C11:D11"/>
    <mergeCell ref="B21:F21"/>
    <mergeCell ref="B27:O27"/>
    <mergeCell ref="B28:O28"/>
    <mergeCell ref="B4:O4"/>
  </mergeCells>
  <pageMargins left="0.5" right="0.5" top="0.5" bottom="0.5" header="0.3" footer="0.3"/>
  <pageSetup scale="7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Data!$A$2:$A$7</xm:f>
          </x14:formula1>
          <xm:sqref>O7 I7 K7 M7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C6900-2C95-474D-B09B-1DE40CC76D81}">
  <dimension ref="B2:O33"/>
  <sheetViews>
    <sheetView showGridLines="0" showRowColHeaders="0" workbookViewId="0">
      <selection activeCell="E13" sqref="E13"/>
    </sheetView>
  </sheetViews>
  <sheetFormatPr defaultColWidth="8.85546875" defaultRowHeight="15" x14ac:dyDescent="0.25"/>
  <cols>
    <col min="1" max="1" width="4.140625" style="47" customWidth="1"/>
    <col min="2" max="3" width="8.85546875" style="47"/>
    <col min="4" max="4" width="26.140625" style="47" customWidth="1"/>
    <col min="5" max="5" width="13.85546875" style="47" customWidth="1"/>
    <col min="6" max="6" width="4.28515625" style="47" customWidth="1"/>
    <col min="7" max="7" width="15" style="48" customWidth="1"/>
    <col min="8" max="8" width="2.85546875" style="47" customWidth="1"/>
    <col min="9" max="9" width="15" style="48" customWidth="1"/>
    <col min="10" max="10" width="2.85546875" style="47" customWidth="1"/>
    <col min="11" max="11" width="15" style="48" customWidth="1"/>
    <col min="12" max="12" width="2.85546875" style="48" customWidth="1"/>
    <col min="13" max="13" width="15" style="48" customWidth="1"/>
    <col min="14" max="14" width="2.85546875" style="48" customWidth="1"/>
    <col min="15" max="15" width="15" style="48" customWidth="1"/>
    <col min="16" max="16384" width="8.85546875" style="47"/>
  </cols>
  <sheetData>
    <row r="2" spans="2:15" ht="44.25" customHeight="1" x14ac:dyDescent="0.35">
      <c r="G2" s="49" t="s">
        <v>52</v>
      </c>
      <c r="H2" s="49"/>
      <c r="I2" s="49"/>
      <c r="J2" s="49"/>
      <c r="K2" s="49"/>
      <c r="L2" s="49"/>
      <c r="M2" s="49"/>
      <c r="N2" s="49"/>
      <c r="O2" s="49"/>
    </row>
    <row r="3" spans="2:15" ht="21" x14ac:dyDescent="0.25">
      <c r="B3" s="50"/>
      <c r="C3" s="50"/>
      <c r="D3" s="50"/>
      <c r="E3" s="50"/>
      <c r="F3" s="50"/>
      <c r="G3" s="51"/>
      <c r="H3" s="52"/>
      <c r="I3" s="52"/>
      <c r="J3" s="52"/>
      <c r="K3" s="52"/>
      <c r="L3" s="52"/>
      <c r="M3" s="52"/>
      <c r="N3" s="52"/>
      <c r="O3" s="52"/>
    </row>
    <row r="5" spans="2:15" ht="15" customHeight="1" x14ac:dyDescent="0.25">
      <c r="I5" s="55" t="s">
        <v>26</v>
      </c>
      <c r="K5" s="55" t="s">
        <v>27</v>
      </c>
      <c r="M5" s="55" t="s">
        <v>28</v>
      </c>
      <c r="O5" s="55" t="s">
        <v>29</v>
      </c>
    </row>
    <row r="6" spans="2:15" ht="18.75" x14ac:dyDescent="0.3">
      <c r="C6" s="53" t="s">
        <v>51</v>
      </c>
      <c r="E6" s="54"/>
      <c r="F6" s="54"/>
      <c r="G6" s="54"/>
      <c r="H6" s="54"/>
      <c r="I6" s="56"/>
      <c r="K6" s="57"/>
      <c r="L6" s="47"/>
      <c r="M6" s="58"/>
      <c r="N6" s="47"/>
      <c r="O6" s="58"/>
    </row>
    <row r="8" spans="2:15" ht="15.75" thickBot="1" x14ac:dyDescent="0.3">
      <c r="B8" s="59" t="s">
        <v>4</v>
      </c>
      <c r="C8" s="60"/>
      <c r="D8" s="60"/>
      <c r="E8" s="60"/>
      <c r="F8" s="60"/>
      <c r="G8" s="61" t="s">
        <v>2</v>
      </c>
      <c r="H8" s="62"/>
      <c r="I8" s="61" t="s">
        <v>30</v>
      </c>
      <c r="J8" s="62"/>
      <c r="K8" s="61" t="s">
        <v>31</v>
      </c>
      <c r="L8" s="61"/>
      <c r="M8" s="61" t="s">
        <v>32</v>
      </c>
      <c r="N8" s="61"/>
      <c r="O8" s="61" t="s">
        <v>33</v>
      </c>
    </row>
    <row r="9" spans="2:15" ht="15.75" customHeight="1" x14ac:dyDescent="0.25"/>
    <row r="10" spans="2:15" ht="15.75" customHeight="1" x14ac:dyDescent="0.25">
      <c r="B10" s="63" t="s">
        <v>37</v>
      </c>
      <c r="C10" s="64"/>
      <c r="D10" s="64"/>
      <c r="E10" s="65"/>
      <c r="F10" s="65"/>
      <c r="G10" s="66">
        <f>I10+K10+M10+O10</f>
        <v>0</v>
      </c>
      <c r="H10" s="65"/>
      <c r="I10" s="66">
        <f>IF(I6="Yes",12208,0)</f>
        <v>0</v>
      </c>
      <c r="J10" s="65"/>
      <c r="K10" s="66">
        <f>IF(K6="Yes",12208,0)</f>
        <v>0</v>
      </c>
      <c r="L10" s="66"/>
      <c r="M10" s="66">
        <f>IF(M6="Yes",12208,0)</f>
        <v>0</v>
      </c>
      <c r="N10" s="66"/>
      <c r="O10" s="66">
        <f>IF(O6="Yes",12208,0)</f>
        <v>0</v>
      </c>
    </row>
    <row r="11" spans="2:15" ht="15.75" customHeight="1" x14ac:dyDescent="0.25">
      <c r="B11" s="67" t="s">
        <v>54</v>
      </c>
      <c r="G11" s="48">
        <f>I11+K11+M11+O11</f>
        <v>0</v>
      </c>
      <c r="I11" s="48">
        <f>IF(I6="Yes", 360, 0)</f>
        <v>0</v>
      </c>
      <c r="K11" s="48">
        <f>IF(K6="Yes", 360, 0)</f>
        <v>0</v>
      </c>
      <c r="M11" s="48">
        <f>IF(M6="Yes", 360, 0)</f>
        <v>0</v>
      </c>
      <c r="O11" s="48">
        <f>IF(O6="Yes", 360, 0)</f>
        <v>0</v>
      </c>
    </row>
    <row r="12" spans="2:15" ht="15.75" customHeight="1" x14ac:dyDescent="0.25">
      <c r="B12" s="68" t="s">
        <v>35</v>
      </c>
      <c r="C12" s="68"/>
      <c r="D12" s="69"/>
      <c r="E12" s="70"/>
      <c r="F12" s="65"/>
      <c r="G12" s="66">
        <f>I12+K12+M12+O12</f>
        <v>0</v>
      </c>
      <c r="H12" s="65"/>
      <c r="I12" s="95">
        <f>IF(AND(E12="Yes", I6="Yes"), (VLOOKUP(E12, Data!A24:C25, 2, FALSE)), 0)</f>
        <v>0</v>
      </c>
      <c r="J12" s="96"/>
      <c r="K12" s="95">
        <v>0</v>
      </c>
      <c r="L12" s="97"/>
      <c r="M12" s="95">
        <f>IF(AND(E12="Yes", M6="Yes"), (VLOOKUP(E12, Data!A24:C25, 2, FALSE)), 0)</f>
        <v>0</v>
      </c>
      <c r="N12" s="96"/>
      <c r="O12" s="95">
        <v>0</v>
      </c>
    </row>
    <row r="13" spans="2:15" ht="15.75" customHeight="1" x14ac:dyDescent="0.25">
      <c r="B13" s="71" t="s">
        <v>36</v>
      </c>
      <c r="C13" s="71"/>
      <c r="D13" s="72"/>
      <c r="E13" s="73"/>
      <c r="F13" s="74"/>
      <c r="G13" s="75">
        <f>I13+K13+M13+O13</f>
        <v>0</v>
      </c>
      <c r="H13" s="74"/>
      <c r="I13" s="75">
        <f>IF(AND(E13="Yes", I6="Yes"), (VLOOKUP(E13, Data!A24:C25, 3, FALSE)), 0)</f>
        <v>0</v>
      </c>
      <c r="J13" s="74"/>
      <c r="K13" s="75">
        <f>IF(AND(E13="Yes", K6="Yes"), (VLOOKUP(E13, Data!A24:C25, 3, FALSE)), 0)</f>
        <v>0</v>
      </c>
      <c r="L13" s="75"/>
      <c r="M13" s="75">
        <f>IF(AND(E13="Yes", M6="Yes"), (VLOOKUP(E13, Data!A24:C25, 3, FALSE)), 0)</f>
        <v>0</v>
      </c>
      <c r="N13" s="74"/>
      <c r="O13" s="75">
        <f>IF(AND(E13="Yes", O6="Yes"), (VLOOKUP(E13, Data!A24:C25, 3, FALSE)), 0)</f>
        <v>0</v>
      </c>
    </row>
    <row r="14" spans="2:15" x14ac:dyDescent="0.25">
      <c r="C14" s="76" t="s">
        <v>3</v>
      </c>
      <c r="G14" s="77">
        <f>SUM(G10:G13)</f>
        <v>0</v>
      </c>
      <c r="I14" s="77">
        <f>SUM(I10:I13)</f>
        <v>0</v>
      </c>
      <c r="K14" s="77">
        <f>SUM(K10:K13)</f>
        <v>0</v>
      </c>
      <c r="L14" s="77"/>
      <c r="M14" s="77">
        <f>SUM(M10:M13)</f>
        <v>0</v>
      </c>
      <c r="N14" s="77"/>
      <c r="O14" s="77">
        <f>SUM(O10:O13)</f>
        <v>0</v>
      </c>
    </row>
    <row r="16" spans="2:15" ht="15.75" thickBot="1" x14ac:dyDescent="0.3">
      <c r="B16" s="59" t="s">
        <v>8</v>
      </c>
      <c r="C16" s="60"/>
      <c r="D16" s="60"/>
      <c r="E16" s="60"/>
      <c r="F16" s="60"/>
      <c r="G16" s="61" t="s">
        <v>2</v>
      </c>
      <c r="H16" s="62"/>
      <c r="I16" s="61" t="s">
        <v>30</v>
      </c>
      <c r="J16" s="62"/>
      <c r="K16" s="61" t="s">
        <v>31</v>
      </c>
      <c r="L16" s="61"/>
      <c r="M16" s="61" t="s">
        <v>32</v>
      </c>
      <c r="N16" s="61"/>
      <c r="O16" s="61" t="s">
        <v>33</v>
      </c>
    </row>
    <row r="17" spans="2:15" ht="15.75" customHeight="1" x14ac:dyDescent="0.25">
      <c r="B17" s="47" t="s">
        <v>12</v>
      </c>
      <c r="G17" s="78"/>
      <c r="I17" s="48">
        <f>IF((AND(I6="Yes",K6="Yes",M6="Yes",O6="Yes")),(G17/4), IF((AND(I6="Yes",K6="Yes",M6="Yes",O6="No")),(G17/3), IF((AND(I6="Yes",K6="Yes",M6="No",O6="No")),(G17/2), IF((AND(I6="Yes",K6="No",M6="No",O6="No")),(G17/1), 0))))</f>
        <v>0</v>
      </c>
      <c r="K17" s="48">
        <f>IF((AND(I6="Yes",K6="Yes",M6="Yes",O6="Yes")),(G17/4), IF((AND(I6="Yes",K6="Yes",M6="Yes",O6="No")),(G17/3), IF((AND(I6="No",K6="Yes",M6="Yes",O6="Yes")),(G17/3), IF((AND(I6="Yes",K6="Yes",M6="No",O6="No")),(G17/2), 0))))</f>
        <v>0</v>
      </c>
      <c r="M17" s="48">
        <f>IF((AND(I6="Yes",K6="Yes",M6="Yes",O6="Yes")),(G17/4), IF((AND(I6="Yes",K6="Yes",M6="Yes",O6="No")),(G17/3), IF((AND(I6="No",K6="Yes",M6="Yes",O6="Yes")),(G17/3), IF((AND(I6="No",K6="No",M6="Yes",O6="Yes")),(G17/2), 0))))</f>
        <v>0</v>
      </c>
      <c r="O17" s="48">
        <f>IF((AND(I6="Yes",K6="Yes",M6="Yes",O6="Yes")),(G17/4), IF((AND(I6="No",K6="Yes",M6="Yes",O6="Yes")),(G17/3), IF((AND(I6="No",K6="No",M6="Yes",O6="Yes")),(G17/2),  IF((AND(I6="No",K6="No",M6="No",O6="Yes")),(G17), 0))))</f>
        <v>0</v>
      </c>
    </row>
    <row r="18" spans="2:15" ht="15.75" customHeight="1" x14ac:dyDescent="0.25">
      <c r="B18" s="65" t="s">
        <v>5</v>
      </c>
      <c r="C18" s="65"/>
      <c r="D18" s="65"/>
      <c r="E18" s="65"/>
      <c r="F18" s="65"/>
      <c r="G18" s="79"/>
      <c r="H18" s="65"/>
      <c r="I18" s="66">
        <f>IF((AND(I6="Yes",K6="Yes",M6="Yes",O6="Yes")),(G18/4), IF((AND(I6="Yes",K6="Yes",M6="Yes",O6="No")),(G18/3), IF((AND(I6="Yes",K6="Yes",M6="No",O6="No")),(G18/2), IF((AND(I6="Yes",K6="No",M6="No",O6="No")),(G18/1), 0))))</f>
        <v>0</v>
      </c>
      <c r="J18" s="65"/>
      <c r="K18" s="66">
        <f>IF((AND(I6="Yes",K6="Yes",M6="Yes",O6="Yes")),(G18/4), IF((AND(I6="Yes",K6="Yes",M6="Yes",O6="No")),(G18/3), IF((AND(I6="No",K6="Yes",M6="Yes",O6="Yes")),(G18/3), IF((AND(I6="Yes",K6="Yes",M6="No",O6="No")),(G18/2), 0))))</f>
        <v>0</v>
      </c>
      <c r="L18" s="66"/>
      <c r="M18" s="66">
        <f>IF((AND(I6="Yes",K6="Yes",M6="Yes",O6="Yes")),(G18/4), IF((AND(I6="Yes",K6="Yes",M6="Yes",O6="No")),(G18/3), IF((AND(I6="No",K6="Yes",M6="Yes",O6="Yes")),(G18/3), IF((AND(I6="No",K6="No",M6="Yes",O6="Yes")),(G18/2), 0))))</f>
        <v>0</v>
      </c>
      <c r="N18" s="66"/>
      <c r="O18" s="66">
        <f>IF((AND(I6="Yes",K6="Yes",M6="Yes",O6="Yes")),(G18/4), IF((AND(I6="No",K6="Yes",M6="Yes",O6="Yes")),(G18/3), IF((AND(I6="No",K6="No",M6="Yes",O6="Yes")),(G18/2),  IF((AND(I6="No",K6="No",M6="No",O6="Yes")),(G18), 0))))</f>
        <v>0</v>
      </c>
    </row>
    <row r="19" spans="2:15" ht="15.75" customHeight="1" x14ac:dyDescent="0.25">
      <c r="B19" s="47" t="s">
        <v>55</v>
      </c>
      <c r="E19" s="80"/>
      <c r="G19" s="48">
        <f>SUM(I19,K19,M19,O19)</f>
        <v>0</v>
      </c>
      <c r="I19" s="48">
        <f>IF((AND(I6&lt;&gt;"No",K6&lt;&gt;"No",M6&lt;&gt;"No",O6&lt;&gt;"No")), ROUND(((E19-(E19*0.01057))/4),0), IF((AND(I6&lt;&gt;"No",K6&lt;&gt;"No",M6&lt;&gt;"No",O6="No")),ROUND(((E19-(E19*0.01057))/3),0), IF((AND(I6&lt;&gt;"No",K6&lt;&gt;"No",M6="No",O6="No")),ROUND(((E19-(E19*0.01057))/2),0), IF((AND(I6&lt;&gt;"No",K6="No",M6="No",O6="No")),ROUND(((E19-(E19*0.01057))/1),0), 0))))</f>
        <v>0</v>
      </c>
      <c r="K19" s="48">
        <f>IF((AND(I6&lt;&gt;"No",K6&lt;&gt;"No",M6&lt;&gt;"No",O6&lt;&gt;"No")),ROUND(((E19-(E19*0.01057))/4),0), IF((AND(I6&lt;&gt;"No",K6&lt;&gt;"No",M6&lt;&gt;"No",O6="No")),ROUND(((E19-(E19*0.01057))/3),0), IF((AND(I6="No",K6&lt;&gt;"No",M6&lt;&gt;"No",O6&lt;&gt;"No")),ROUND(((E19-(E19*0.01057))/3),0), IF((AND(I6&lt;&gt;"No",K6&lt;&gt;"No",M6="No",O6="No")),ROUND(((E19-(E19*0.01057))/2),0), 0))))</f>
        <v>0</v>
      </c>
      <c r="M19" s="48">
        <f>IF((AND(I6&lt;&gt;"No",K6&lt;&gt;"No",M6&lt;&gt;"No",O6&lt;&gt;"No")),ROUND(((E19-(E19*0.01057))/4),0), IF((AND(I6&lt;&gt;"No",K6&lt;&gt;"No",M6&lt;&gt;"No",O6="No")),ROUND(((E19-(E19*0.01057))/3),0), IF((AND(I6="No",K6&lt;&gt;"No",M6&lt;&gt;"No",O6&lt;&gt;"No")),ROUND(((E19-(E19*0.01057))/3),0), IF((AND(I6="No",K6="No",M6&lt;&gt;"No",O6&lt;&gt;"No")),ROUND(((E19-(E19*0.01057))/2),0), 0))))</f>
        <v>0</v>
      </c>
      <c r="O19" s="48">
        <f>IF((AND(I6&lt;&gt;"No",K6&lt;&gt;"No",M6&lt;&gt;"No",O6&lt;&gt;"No")),ROUND(((E19-(E19*0.01057))/4),0), IF((AND(I6="No",K6&lt;&gt;"No",M6&lt;&gt;"No",O6&lt;&gt;"No")),ROUND(((E19-(E19*0.01057))/3),0), IF((AND(I6="No",K6="No",M6&lt;&gt;"No",O6&lt;&gt;"No")),ROUND(((E19-(E19*0.01057))/2),0),  IF((AND(I6="No",K6="No",M6="No",O6&lt;&gt;"No")),ROUND(((E19-(E19*0.01057))/1),0), 0))))</f>
        <v>0</v>
      </c>
    </row>
    <row r="20" spans="2:15" ht="15.75" customHeight="1" x14ac:dyDescent="0.25">
      <c r="B20" s="65" t="s">
        <v>56</v>
      </c>
      <c r="C20" s="65"/>
      <c r="D20" s="65"/>
      <c r="E20" s="80"/>
      <c r="F20" s="65"/>
      <c r="G20" s="66">
        <f>SUM(I20,K20,M20,O20)</f>
        <v>0</v>
      </c>
      <c r="H20" s="65"/>
      <c r="I20" s="66">
        <f>IF((AND(I6&lt;&gt;"No",K6&lt;&gt;"No",M6&lt;&gt;"No",O6&lt;&gt;"No")), ROUND(((E20-(E20*0.04228))/4),0), IF((AND(I6&lt;&gt;"No",K6&lt;&gt;"No",M6&lt;&gt;"No",O6="No")),ROUND(((E20-(E20*0.04228))/3),0), IF((AND(I6&lt;&gt;"No",K6&lt;&gt;"No",M6="No",O6="No")),ROUND(((E20-(E20*0.04228))/2),0), IF((AND(I6&lt;&gt;"No",K6="No",M6="No",O6="No")),ROUND(((E20-(E20*0.04228))/1),0), 0))))</f>
        <v>0</v>
      </c>
      <c r="J20" s="65"/>
      <c r="K20" s="66">
        <f>IF((AND(I6&lt;&gt;"No",K6&lt;&gt;"No",M6&lt;&gt;"No",O6&lt;&gt;"No")),ROUND(((E20-(E20*0.04228))/4),0), IF((AND(I6&lt;&gt;"No",K6&lt;&gt;"No",M6&lt;&gt;"No",O6="No")),ROUND(((E20-(E20*0.04228))/3),0), IF((AND(I6="No",K6&lt;&gt;"No",M6&lt;&gt;"No",O6&lt;&gt;"No")),ROUND(((E20-(E20*0.04228))/3),0), IF((AND(I6&lt;&gt;"No",K6&lt;&gt;"No",M6="No",O6="No")),ROUND(((E20-(E20*0.04228))/2),0), 0))))</f>
        <v>0</v>
      </c>
      <c r="L20" s="66"/>
      <c r="M20" s="66">
        <f>IF((AND(I6&lt;&gt;"No",K6&lt;&gt;"No",M6&lt;&gt;"No",O6&lt;&gt;"No")),ROUND(((E20-(E20*0.04228))/4),0), IF((AND(I6&lt;&gt;"No",K6&lt;&gt;"No",M6&lt;&gt;"No",O6="No")),ROUND(((E20-(E20*0.04228))/3),0), IF((AND(I6="No",K6&lt;&gt;"No",M6&lt;&gt;"No",O6&lt;&gt;"No")),ROUND(((E20-(E20*0.04228))/3),0), IF((AND(I6="No",K6="No",M6&lt;&gt;"No",O6&lt;&gt;"No")),ROUND(((E20-(E20*0.04228))/2),0), 0))))</f>
        <v>0</v>
      </c>
      <c r="N20" s="66"/>
      <c r="O20" s="66">
        <f>IF((AND(I6&lt;&gt;"No",K6&lt;&gt;"No",M6&lt;&gt;"No",O6&lt;&gt;"No")),ROUND(((E20-(E20*0.04228))/4),0), IF((AND(I6="No",K6&lt;&gt;"No",M6&lt;&gt;"No",O6&lt;&gt;"No")),ROUND(((E20-(E20*0.04228))/3),0), IF((AND(I6="No",K6="No",M6&lt;&gt;"No",O6&lt;&gt;"No")),ROUND(((E20-(E20*0.04228))/2),0),  IF((AND(I6="No",K6="No",M6="No",O6&lt;&gt;"No")),ROUND(((E20-(E20*0.04228))/1),0), 0))))</f>
        <v>0</v>
      </c>
    </row>
    <row r="21" spans="2:15" ht="15.75" customHeight="1" x14ac:dyDescent="0.25">
      <c r="B21" s="47" t="s">
        <v>6</v>
      </c>
      <c r="G21" s="79"/>
      <c r="I21" s="48">
        <f>IF((AND(I6="Yes",K6="Yes",M6="Yes",O6="Yes")),(G21/4), IF((AND(I6="Yes",K6="Yes",M6="Yes",O6="No")),(G21/3), IF((AND(I6="Yes",K6="Yes",M6="No",O6="No")),(G21/2), IF((AND(I6="Yes",K6="No",M6="No",O6="No")),(G21/1), 0))))</f>
        <v>0</v>
      </c>
      <c r="K21" s="48">
        <f>IF((AND(I6="Yes",K6="Yes",M6="Yes",O6="Yes")),(G21/4), IF((AND(I6="Yes",K6="Yes",M6="Yes",O6="No")),(G21/3), IF((AND(I6="No",K6="Yes",M6="Yes",O6="Yes")),(G21/3), IF((AND(I6="Yes",K6="Yes",M6="No",O6="No")),(G21/2), 0))))</f>
        <v>0</v>
      </c>
      <c r="M21" s="48">
        <f>IF((AND(I6="Yes",K6="Yes",M6="Yes",O6="Yes")),(G21/4), IF((AND(I6="Yes",K6="Yes",M6="Yes",O6="No")),(G21/3), IF((AND(I6="No",K6="Yes",M6="Yes",O6="Yes")),(G21/3), IF((AND(I6="No",K6="No",M6="Yes",O6="Yes")),(G21/2), 0))))</f>
        <v>0</v>
      </c>
      <c r="O21" s="48">
        <f>IF((AND(I6="Yes",K6="Yes",M6="Yes",O6="Yes")),(G21/4), IF((AND(I6="No",K6="Yes",M6="Yes",O6="Yes")),(G21/3), IF((AND(I6="No",K6="No",M6="Yes",O6="Yes")),(G21/2),  IF((AND(I6="No",K6="No",M6="No",O6="Yes")),(G21), 0))))</f>
        <v>0</v>
      </c>
    </row>
    <row r="22" spans="2:15" ht="15.75" customHeight="1" x14ac:dyDescent="0.25">
      <c r="B22" s="81" t="s">
        <v>16</v>
      </c>
      <c r="C22" s="81"/>
      <c r="D22" s="81"/>
      <c r="E22" s="81"/>
      <c r="F22" s="81"/>
      <c r="G22" s="82">
        <f>I22+K22+M22+O22</f>
        <v>0</v>
      </c>
      <c r="H22" s="83"/>
      <c r="I22" s="84"/>
      <c r="J22" s="83"/>
      <c r="K22" s="84"/>
      <c r="L22" s="85"/>
      <c r="M22" s="84"/>
      <c r="N22" s="85"/>
      <c r="O22" s="84"/>
    </row>
    <row r="23" spans="2:15" x14ac:dyDescent="0.25">
      <c r="C23" s="76" t="s">
        <v>7</v>
      </c>
      <c r="G23" s="48">
        <f>SUM(G17:G22)</f>
        <v>0</v>
      </c>
      <c r="I23" s="48">
        <f>SUM(I17:I22)</f>
        <v>0</v>
      </c>
      <c r="K23" s="48">
        <f>SUM(K17:K22)</f>
        <v>0</v>
      </c>
      <c r="M23" s="48">
        <f>SUM(M17:M22)</f>
        <v>0</v>
      </c>
      <c r="O23" s="48">
        <f>SUM(O17:O22)</f>
        <v>0</v>
      </c>
    </row>
    <row r="24" spans="2:15" ht="15.75" thickBot="1" x14ac:dyDescent="0.3"/>
    <row r="25" spans="2:15" ht="20.25" thickTop="1" thickBot="1" x14ac:dyDescent="0.35">
      <c r="B25" s="86" t="s">
        <v>9</v>
      </c>
      <c r="C25" s="87"/>
      <c r="D25" s="87"/>
      <c r="E25" s="87"/>
      <c r="F25" s="87"/>
      <c r="G25" s="88">
        <f>G14-G23</f>
        <v>0</v>
      </c>
      <c r="H25" s="89"/>
      <c r="I25" s="88">
        <f>I14-I23</f>
        <v>0</v>
      </c>
      <c r="J25" s="89"/>
      <c r="K25" s="88">
        <f>K14-K23</f>
        <v>0</v>
      </c>
      <c r="L25" s="88"/>
      <c r="M25" s="88">
        <f>M14-M23</f>
        <v>0</v>
      </c>
      <c r="N25" s="88"/>
      <c r="O25" s="88">
        <f>O14-O23</f>
        <v>0</v>
      </c>
    </row>
    <row r="26" spans="2:15" ht="15.75" thickTop="1" x14ac:dyDescent="0.25"/>
    <row r="27" spans="2:15" x14ac:dyDescent="0.25">
      <c r="B27" s="76" t="s">
        <v>10</v>
      </c>
    </row>
    <row r="28" spans="2:15" x14ac:dyDescent="0.25">
      <c r="B28" s="90" t="s">
        <v>53</v>
      </c>
      <c r="C28" s="91"/>
      <c r="D28" s="91"/>
      <c r="E28" s="91"/>
      <c r="F28" s="91"/>
      <c r="G28" s="91"/>
      <c r="H28" s="91"/>
      <c r="I28" s="91"/>
      <c r="J28" s="91"/>
      <c r="K28" s="91"/>
      <c r="L28" s="91"/>
      <c r="M28" s="91"/>
      <c r="N28" s="91"/>
      <c r="O28" s="91"/>
    </row>
    <row r="29" spans="2:15" ht="17.25" x14ac:dyDescent="0.25">
      <c r="B29" s="47" t="s">
        <v>57</v>
      </c>
    </row>
    <row r="30" spans="2:15" x14ac:dyDescent="0.25">
      <c r="B30" s="91" t="s">
        <v>58</v>
      </c>
      <c r="C30" s="91"/>
      <c r="D30" s="91"/>
      <c r="E30" s="91"/>
      <c r="F30" s="91"/>
      <c r="G30" s="91"/>
      <c r="H30" s="91"/>
      <c r="I30" s="91"/>
      <c r="J30" s="91"/>
      <c r="K30" s="91"/>
      <c r="L30" s="91"/>
      <c r="M30" s="91"/>
      <c r="N30" s="91"/>
      <c r="O30" s="91"/>
    </row>
    <row r="33" spans="2:15" x14ac:dyDescent="0.25">
      <c r="B33" s="92" t="s">
        <v>38</v>
      </c>
      <c r="C33" s="92"/>
      <c r="D33" s="92"/>
      <c r="E33" s="92"/>
      <c r="F33" s="92"/>
      <c r="G33" s="92"/>
      <c r="H33" s="92"/>
      <c r="I33" s="92"/>
      <c r="J33" s="92"/>
      <c r="K33" s="92"/>
      <c r="L33" s="92"/>
      <c r="M33" s="92"/>
      <c r="N33" s="92"/>
      <c r="O33" s="92"/>
    </row>
  </sheetData>
  <sheetProtection algorithmName="SHA-512" hashValue="WWlVDigBOP+hpWdvufNNvap90BaUKhZ7fDFuqy7ilL84fNUERPLoaunTNJdKHNbwvo66rdxb0vR8FBj07SHo6A==" saltValue="L60/E3BI+lsYfNZ+EK8vxA==" spinCount="100000" sheet="1" objects="1" scenarios="1"/>
  <mergeCells count="8">
    <mergeCell ref="B30:O30"/>
    <mergeCell ref="B33:O33"/>
    <mergeCell ref="G2:O2"/>
    <mergeCell ref="C10:D10"/>
    <mergeCell ref="B12:D12"/>
    <mergeCell ref="B13:D13"/>
    <mergeCell ref="B22:F22"/>
    <mergeCell ref="B28:O28"/>
  </mergeCells>
  <hyperlinks>
    <hyperlink ref="B12" r:id="rId1" display="Will you enroll in DU's health insurance plan?" xr:uid="{4429F162-3B94-46EA-B5AD-068B82F5A98A}"/>
    <hyperlink ref="B13" r:id="rId2" display="Will you use DU Health &amp; Counseling Services? " xr:uid="{1EC79EAB-CAC6-442F-A6B6-E95C5D0EB704}"/>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0608F11-A243-4810-9530-0966C08463DF}">
          <x14:formula1>
            <xm:f>Data!$B$10:$B$11</xm:f>
          </x14:formula1>
          <xm:sqref>I6 K6 M6 O6 E12:E13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workbookViewId="0">
      <selection activeCell="E22" sqref="E22"/>
    </sheetView>
  </sheetViews>
  <sheetFormatPr defaultColWidth="8.85546875" defaultRowHeight="15" x14ac:dyDescent="0.25"/>
  <cols>
    <col min="1" max="1" width="22" customWidth="1"/>
    <col min="4" max="4" width="11.85546875" customWidth="1"/>
    <col min="5" max="5" width="13.28515625" customWidth="1"/>
    <col min="7" max="7" width="11.7109375" customWidth="1"/>
  </cols>
  <sheetData>
    <row r="1" spans="1:13" x14ac:dyDescent="0.25">
      <c r="A1" s="38">
        <v>767</v>
      </c>
      <c r="B1" s="7"/>
      <c r="C1" s="7"/>
    </row>
    <row r="2" spans="1:13" x14ac:dyDescent="0.25">
      <c r="A2" s="25" t="s">
        <v>22</v>
      </c>
      <c r="B2" s="25">
        <v>0</v>
      </c>
      <c r="C2">
        <v>0</v>
      </c>
      <c r="D2" s="33"/>
      <c r="E2" s="33"/>
      <c r="F2" s="33"/>
      <c r="G2" s="33"/>
      <c r="H2" s="33"/>
      <c r="I2" s="33"/>
      <c r="J2" s="33"/>
      <c r="K2" s="33"/>
      <c r="L2" s="33"/>
      <c r="M2" s="33"/>
    </row>
    <row r="3" spans="1:13" x14ac:dyDescent="0.25">
      <c r="A3" t="s">
        <v>17</v>
      </c>
      <c r="B3" s="25">
        <v>3068</v>
      </c>
      <c r="C3">
        <v>16</v>
      </c>
      <c r="D3" s="33"/>
      <c r="E3" s="33"/>
      <c r="F3" s="33"/>
      <c r="G3" s="33"/>
      <c r="H3" s="33"/>
      <c r="I3" s="33"/>
      <c r="J3" s="33"/>
      <c r="K3" s="33"/>
      <c r="L3" s="33"/>
      <c r="M3" s="33"/>
    </row>
    <row r="4" spans="1:13" x14ac:dyDescent="0.25">
      <c r="A4" t="s">
        <v>18</v>
      </c>
      <c r="B4" s="25">
        <v>6136</v>
      </c>
      <c r="C4">
        <v>32</v>
      </c>
    </row>
    <row r="5" spans="1:13" x14ac:dyDescent="0.25">
      <c r="A5" t="s">
        <v>19</v>
      </c>
      <c r="B5" s="25">
        <v>9204</v>
      </c>
      <c r="C5">
        <v>48</v>
      </c>
    </row>
    <row r="6" spans="1:13" x14ac:dyDescent="0.25">
      <c r="A6" t="s">
        <v>20</v>
      </c>
      <c r="B6" s="25">
        <v>12272</v>
      </c>
      <c r="C6">
        <v>64</v>
      </c>
    </row>
    <row r="7" spans="1:13" x14ac:dyDescent="0.25">
      <c r="A7" t="s">
        <v>21</v>
      </c>
      <c r="B7" s="25">
        <v>15340</v>
      </c>
      <c r="C7">
        <v>80</v>
      </c>
    </row>
    <row r="8" spans="1:13" x14ac:dyDescent="0.25">
      <c r="B8" s="25"/>
    </row>
    <row r="9" spans="1:13" x14ac:dyDescent="0.25">
      <c r="B9" s="25"/>
    </row>
    <row r="10" spans="1:13" x14ac:dyDescent="0.25">
      <c r="A10" t="s">
        <v>39</v>
      </c>
      <c r="B10" s="25" t="s">
        <v>47</v>
      </c>
      <c r="D10" s="93" t="s">
        <v>49</v>
      </c>
      <c r="E10">
        <v>11850</v>
      </c>
    </row>
    <row r="11" spans="1:13" x14ac:dyDescent="0.25">
      <c r="A11" t="s">
        <v>40</v>
      </c>
      <c r="B11" s="25" t="s">
        <v>48</v>
      </c>
      <c r="D11" s="94" t="s">
        <v>50</v>
      </c>
      <c r="E11">
        <v>12208</v>
      </c>
    </row>
    <row r="12" spans="1:13" x14ac:dyDescent="0.25">
      <c r="A12" t="s">
        <v>41</v>
      </c>
      <c r="B12" s="25"/>
    </row>
    <row r="13" spans="1:13" x14ac:dyDescent="0.25">
      <c r="A13" t="s">
        <v>42</v>
      </c>
      <c r="B13" s="25"/>
    </row>
    <row r="14" spans="1:13" x14ac:dyDescent="0.25">
      <c r="A14" t="s">
        <v>43</v>
      </c>
      <c r="B14" s="25"/>
    </row>
    <row r="15" spans="1:13" x14ac:dyDescent="0.25">
      <c r="A15" t="s">
        <v>44</v>
      </c>
      <c r="B15" s="25"/>
    </row>
    <row r="16" spans="1:13" x14ac:dyDescent="0.25">
      <c r="A16" t="s">
        <v>45</v>
      </c>
      <c r="B16" s="25"/>
    </row>
    <row r="17" spans="1:3" x14ac:dyDescent="0.25">
      <c r="A17" t="s">
        <v>46</v>
      </c>
      <c r="B17" s="25"/>
    </row>
    <row r="18" spans="1:3" x14ac:dyDescent="0.25">
      <c r="B18" s="25"/>
    </row>
    <row r="19" spans="1:3" x14ac:dyDescent="0.25">
      <c r="B19" s="25"/>
    </row>
    <row r="20" spans="1:3" x14ac:dyDescent="0.25">
      <c r="B20" s="25"/>
    </row>
    <row r="21" spans="1:3" x14ac:dyDescent="0.25">
      <c r="B21" s="25"/>
    </row>
    <row r="24" spans="1:3" x14ac:dyDescent="0.25">
      <c r="A24" t="s">
        <v>47</v>
      </c>
      <c r="B24">
        <v>1810</v>
      </c>
      <c r="C24">
        <v>225</v>
      </c>
    </row>
    <row r="25" spans="1:3" x14ac:dyDescent="0.25">
      <c r="A25" t="s">
        <v>48</v>
      </c>
      <c r="B25">
        <v>0</v>
      </c>
      <c r="C25">
        <v>0</v>
      </c>
    </row>
  </sheetData>
  <sheetProtection algorithmName="SHA-512" hashValue="2v9mvCcvKgtxvC4dT9dXgGqq6xawIxErKH1kKWbOINFk4PVJMz7r9Wby0gAMH1OSJjmkkDwNTU3xytg/sblPig==" saltValue="dBXeZcaIAdZot9s+2FlU4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Worksheets Home</vt:lpstr>
      <vt:lpstr>Most Programs</vt:lpstr>
      <vt:lpstr>DTI</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Westendorf</dc:creator>
  <cp:lastModifiedBy>Lisa Westendorf</cp:lastModifiedBy>
  <cp:lastPrinted>2019-02-07T21:36:17Z</cp:lastPrinted>
  <dcterms:created xsi:type="dcterms:W3CDTF">2018-06-06T22:54:45Z</dcterms:created>
  <dcterms:modified xsi:type="dcterms:W3CDTF">2022-03-03T22:14:17Z</dcterms:modified>
</cp:coreProperties>
</file>