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96F04B15-178B-4B50-8B2E-09EDB6F1978C}" xr6:coauthVersionLast="47" xr6:coauthVersionMax="47" xr10:uidLastSave="{00000000-0000-0000-0000-000000000000}"/>
  <workbookProtection workbookAlgorithmName="SHA-512" workbookHashValue="Y6q+HCEx/7vBmM9SFlM1CproAr04TmPCERAhLW0ZGPG8oHFRypwhN89jbvIrjgBu3EJ3fRdhUIVUjJQmDhU7+A==" workbookSaltValue="P3ouccKSWAig64A/WFPamw==" workbookSpinCount="100000" lockStructure="1"/>
  <bookViews>
    <workbookView xWindow="-120" yWindow="-120" windowWidth="29040" windowHeight="15720" xr2:uid="{00000000-000D-0000-FFFF-FFFF00000000}"/>
  </bookViews>
  <sheets>
    <sheet name="Traditional Students" sheetId="1" r:id="rId1"/>
    <sheet name="University College Students" sheetId="3" r:id="rId2"/>
    <sheet name="Data" sheetId="2" state="hidden" r:id="rId3"/>
  </sheets>
  <externalReferences>
    <externalReference r:id="rId4"/>
  </externalReferences>
  <definedNames>
    <definedName name="Credits" localSheetId="1">[1]Data!$A$1:$A$17</definedName>
    <definedName name="Credits">Data!$A$1:$A$17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15" i="1" l="1"/>
  <c r="G18" i="1"/>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37" i="1"/>
  <c r="G21" i="1" l="1"/>
  <c r="G39" i="1" s="1"/>
  <c r="I21" i="1"/>
  <c r="K21" i="1"/>
  <c r="M33" i="1"/>
  <c r="K33" i="1"/>
  <c r="I33" i="1"/>
  <c r="M32" i="1"/>
  <c r="K32" i="1"/>
  <c r="I32" i="1"/>
  <c r="M37" i="1" l="1"/>
  <c r="M39" i="1" s="1"/>
  <c r="K37" i="1"/>
  <c r="K39" i="1" s="1"/>
  <c r="I37" i="1"/>
  <c r="I39" i="1" s="1"/>
</calcChain>
</file>

<file path=xl/sharedStrings.xml><?xml version="1.0" encoding="utf-8"?>
<sst xmlns="http://schemas.openxmlformats.org/spreadsheetml/2006/main" count="179" uniqueCount="113">
  <si>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</si>
  <si>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</si>
  <si>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</si>
  <si>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</si>
  <si>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</si>
  <si>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</si>
  <si>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</si>
  <si>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</si>
  <si>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</si>
  <si>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</si>
  <si>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</si>
  <si>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</si>
  <si>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</si>
  <si>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</si>
  <si>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</si>
  <si>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</si>
  <si>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</si>
  <si>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</si>
  <si>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</si>
  <si>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</si>
  <si>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</si>
  <si>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</si>
  <si>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</si>
  <si>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</si>
  <si>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</si>
  <si>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</si>
  <si>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</si>
  <si>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</si>
  <si>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</si>
  <si>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</si>
  <si>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</si>
  <si>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</si>
  <si>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</si>
  <si>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</si>
  <si>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</si>
  <si>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</si>
  <si>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</si>
  <si>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</si>
  <si>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</si>
  <si>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</si>
  <si>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</si>
  <si>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</si>
  <si>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Room:</t>
  </si>
  <si>
    <t>J-Mac: Double Room</t>
  </si>
  <si>
    <t>Centennial Halls: Double Room</t>
  </si>
  <si>
    <t>Off Campus</t>
  </si>
  <si>
    <t xml:space="preserve">Meal Plan: </t>
  </si>
  <si>
    <t>None</t>
  </si>
  <si>
    <t>DU Scholarships and Grants</t>
  </si>
  <si>
    <t>Colorado Student Grant</t>
  </si>
  <si>
    <t>Federal Pell Grant</t>
  </si>
  <si>
    <t>Federal SEOG Grant</t>
  </si>
  <si>
    <t>Uneven Outside Scholarship(s)</t>
  </si>
  <si>
    <t>Not eligible for COF</t>
  </si>
  <si>
    <r>
      <rPr>
        <vertAlign val="superscript"/>
        <sz val="11"/>
        <color theme="1"/>
        <rFont val="Calibri"/>
        <family val="2"/>
        <scheme val="minor"/>
      </rPr>
      <t>2</t>
    </r>
    <r>
      <rPr>
        <sz val="11"/>
        <color theme="1"/>
        <rFont val="Calibri"/>
        <family val="2"/>
        <scheme val="minor"/>
      </rPr>
      <t>Technology fees are $4 per credit. If you will be enrolled in less than 6 credits, you will not be eligible for most types of federal aid.</t>
    </r>
  </si>
  <si>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</si>
  <si>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</si>
  <si>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</si>
  <si>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</si>
  <si>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</si>
  <si>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</si>
  <si>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</si>
  <si>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</si>
  <si>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r>
      <t>College Opportunity Fund</t>
    </r>
    <r>
      <rPr>
        <vertAlign val="superscript"/>
        <sz val="11"/>
        <color theme="1"/>
        <rFont val="Calibri"/>
        <family val="2"/>
        <scheme val="minor"/>
      </rPr>
      <t>4</t>
    </r>
  </si>
  <si>
    <r>
      <t>Direct Subsidized Loan</t>
    </r>
    <r>
      <rPr>
        <vertAlign val="superscript"/>
        <sz val="11"/>
        <color theme="1"/>
        <rFont val="Calibri"/>
        <family val="2"/>
        <scheme val="minor"/>
      </rPr>
      <t>5</t>
    </r>
  </si>
  <si>
    <r>
      <t>Direct Unsubsidized Loan</t>
    </r>
    <r>
      <rPr>
        <vertAlign val="superscript"/>
        <sz val="11"/>
        <color theme="1"/>
        <rFont val="Calibri"/>
        <family val="2"/>
        <scheme val="minor"/>
      </rPr>
      <t>5</t>
    </r>
  </si>
  <si>
    <r>
      <t>Direct Parent PLUS Loan</t>
    </r>
    <r>
      <rPr>
        <vertAlign val="superscript"/>
        <sz val="11"/>
        <color theme="1"/>
        <rFont val="Calibri"/>
        <family val="2"/>
        <scheme val="minor"/>
      </rPr>
      <t>6</t>
    </r>
  </si>
  <si>
    <r>
      <t>Admission/Housing Deposit</t>
    </r>
    <r>
      <rPr>
        <vertAlign val="superscript"/>
        <sz val="11"/>
        <color theme="1"/>
        <rFont val="Calibri"/>
        <family val="2"/>
        <scheme val="minor"/>
      </rPr>
      <t>7</t>
    </r>
  </si>
  <si>
    <r>
      <rPr>
        <vertAlign val="superscript"/>
        <sz val="11"/>
        <color theme="1"/>
        <rFont val="Calibri"/>
        <family val="2"/>
        <scheme val="minor"/>
      </rPr>
      <t>7</t>
    </r>
    <r>
      <rPr>
        <sz val="11"/>
        <color theme="1"/>
        <rFont val="Calibri"/>
        <family val="2"/>
        <scheme val="minor"/>
      </rPr>
      <t>Admission/housing deposits appear as a credit in the fall quarter (new students only).</t>
    </r>
  </si>
  <si>
    <t>Nagel Hall: Single in Suite</t>
  </si>
  <si>
    <t>Dimond Family Residential Village: Double</t>
  </si>
  <si>
    <t>Centennial Towers: Double in Suite</t>
  </si>
  <si>
    <t>Nelson Hall: Double in Suite</t>
  </si>
  <si>
    <t>Nelson Hall: Single in Suite</t>
  </si>
  <si>
    <t>Nelson Hall: Double in Apartment</t>
  </si>
  <si>
    <t>Nelson Hall: Single in Apartment</t>
  </si>
  <si>
    <t>Nagel Hall: Double in Suite</t>
  </si>
  <si>
    <t>Nagel Hall: Single in Apartment</t>
  </si>
  <si>
    <r>
      <rPr>
        <vertAlign val="superscript"/>
        <sz val="11"/>
        <color theme="1"/>
        <rFont val="Calibri"/>
        <family val="2"/>
        <scheme val="minor"/>
      </rPr>
      <t>5</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</si>
  <si>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6</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</si>
  <si>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</si>
  <si>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5</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</si>
  <si>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2</t>
    </r>
    <r>
      <rPr>
        <sz val="11"/>
        <color theme="1"/>
        <rFont val="Calibri"/>
        <family val="2"/>
        <scheme val="minor"/>
      </rPr>
      <t>Some programs and courses charge an additional fee (such as the Learning Effectiveness Program, some biology labs, etc.).</t>
    </r>
  </si>
  <si>
    <r>
      <rPr>
        <vertAlign val="superscript"/>
        <sz val="11"/>
        <color theme="1"/>
        <rFont val="Calibri"/>
        <family val="2"/>
        <scheme val="minor"/>
      </rPr>
      <t>3</t>
    </r>
    <r>
      <rPr>
        <sz val="11"/>
        <color theme="1"/>
        <rFont val="Calibri"/>
        <family val="2"/>
        <scheme val="minor"/>
      </rPr>
      <t xml:space="preserve">Students eligible for the College Opportunity Fund can receive $38.67 per credit. Learn more at  </t>
    </r>
    <r>
      <rPr>
        <u/>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</si>
  <si>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4</t>
    </r>
    <r>
      <rPr>
        <sz val="11"/>
        <color theme="1"/>
        <rFont val="Calibri"/>
        <family val="2"/>
        <scheme val="minor"/>
      </rPr>
      <t xml:space="preserve">Students eligible for the College Opportunity Fund can receive $38.67 per credit. Learn more at  </t>
    </r>
    <r>
      <rPr>
        <u/>
        <sz val="11"/>
        <color rgb="FF98002E"/>
        <rFont val="Calibri"/>
        <family val="2"/>
        <scheme val="minor"/>
      </rPr>
      <t>www.du.edu/financialaid/cof</t>
    </r>
    <r>
      <rPr>
        <sz val="11"/>
        <color theme="1"/>
        <rFont val="Calibri"/>
        <family val="2"/>
        <scheme val="minor"/>
      </rPr>
      <t xml:space="preserve">. </t>
    </r>
  </si>
  <si>
    <t>Centennial Halls: Single Room</t>
  </si>
  <si>
    <t>J-Mac: Single Room</t>
  </si>
  <si>
    <t>Hilltop: One-Bedroom Apt</t>
  </si>
  <si>
    <t>Hilltop: Double Room, 2-Bedroom Apt</t>
  </si>
  <si>
    <t>Hilltop: Single Room, 2-Bedroom Apt</t>
  </si>
  <si>
    <t>Lynn Marie: Single Room, 2-Bedroom Apt</t>
  </si>
  <si>
    <t>Lynn Marie: One-Bedroom Apt</t>
  </si>
  <si>
    <t>Lynn Marie: Studio Apt</t>
  </si>
  <si>
    <t>Mesa: One-Bedroom Apt</t>
  </si>
  <si>
    <t>Mesa: Single Room, 2-Bedroom Apt</t>
  </si>
  <si>
    <t>Mesa: Studio Apt</t>
  </si>
  <si>
    <t>Ridgeline: One-Bedroom Apt</t>
  </si>
  <si>
    <t>Ridgeline: Single Room, 2-Bedroom Apt</t>
  </si>
  <si>
    <t>Summit: One-Bedroom Apt</t>
  </si>
  <si>
    <t>UPlace: Single Room, 2-Bedroom Apt</t>
  </si>
  <si>
    <t>UPlace: One-Bedroom Apt</t>
  </si>
  <si>
    <t>4D House (the Hub): Single Room</t>
  </si>
  <si>
    <t>Transfer House (TLC): Double Room</t>
  </si>
  <si>
    <t>Transfer House (TLC): Single Room</t>
  </si>
  <si>
    <t>175 Block w/ $330 Meal Plan Cash</t>
  </si>
  <si>
    <t>150 Block w/ $330 Meal Plan Cash</t>
  </si>
  <si>
    <t>125 Block w/ $330 Meal Plan Cash</t>
  </si>
  <si>
    <r>
      <t xml:space="preserve">2025-26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</si>
  <si>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2025-26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University College Bachelor's Completion Program, click on the "University College Students"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</si>
  <si>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$1,718 per credit. Students enrolled in more than 18 credits will be charged $20,616 + $1,718 per credit over 18.</t>
    </r>
  </si>
  <si>
    <t>This worksheet is designed to help you estimate your invoices throughout the academic year. In order to complete this worksheet, you'll need a copy of your most recent 2025-26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</si>
  <si>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2025-2026 academic year is $804 per credit. If you will be enrolled in less than 6 credits, you will not be eligible for most types
  of federal aid.</t>
    </r>
  </si>
  <si>
    <r>
      <t xml:space="preserve">2025-26 Estimated Billing Worksheet
</t>
    </r>
    <r>
      <rPr>
        <b/>
        <i/>
        <sz val="16"/>
        <color theme="1"/>
        <rFont val="Calibri"/>
        <family val="2"/>
        <scheme val="minor"/>
      </rPr>
      <t>College of Prof. Studies Bachelor's Completion</t>
    </r>
    <r>
      <rPr>
        <b/>
        <i/>
        <sz val="14"/>
        <color theme="1"/>
        <rFont val="Calibri"/>
        <family val="2"/>
        <scheme val="minor"/>
      </rPr>
      <t>Students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</si>
</sst>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7" fillId="0" borderId="0" xfId="0" applyFont="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3" fillId="0" borderId="0" xfId="0" applyFont="1" applyAlignment="1">
      <alignment horizontal="right" vertical="top"/>
    </xf>
    <xf numFmtId="0" fontId="2" fillId="0" borderId="0" xfId="0" applyFont="1" applyAlignment="1">
      <alignment horizontal="left" wrapText="1" indent="3"/>
    </xf>
    <xf numFmtId="0" fontId="5" fillId="0" borderId="0" xfId="0" applyFont="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44" fontId="0" fillId="0" borderId="0" xfId="1" applyFont="1" applyFill="1"/>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0" borderId="3" xfId="0" applyBorder="1" applyAlignment="1">
      <alignment horizontal="left"/>
    </xf>
    <xf numFmtId="44" fontId="0" fillId="0" borderId="3" xfId="1" applyFont="1" applyFill="1" applyBorder="1"/>
    <xf numFmtId="44" fontId="0" fillId="2" borderId="14" xfId="1" applyFont="1" applyFill="1" applyBorder="1" applyProtection="1">
      <protection locked="0"/>
    </xf>
    <xf numFmtId="0" fontId="5" fillId="0" borderId="0" xfId="0" applyFont="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8"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 xfId="0" applyBorder="1" applyAlignment="1">
      <alignment horizontal="center"/>
    </xf>
    <xf numFmtId="0" fontId="5" fillId="0" borderId="0" xfId="0" applyFont="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0"/>
  <sheetViews>
    <sheetView showGridLines="0" showRowColHeaders="0" tabSelected="1" showRuler="0" zoomScaleNormal="100" workbookViewId="0">
      <selection activeCell="I16" sqref="I16"/>
    </sheetView>
  </sheetViews>
  <sheetFormatPr defaultRowHeight="15" x14ac:dyDescent="0.25"/>
  <cols>
    <col min="1" max="1" width="4.140625" customWidth="1"/>
    <col min="4" max="4" width="18.28515625" customWidth="1"/>
    <col min="5" max="5" width="11.5703125" bestFit="1" customWidth="1"/>
    <col min="7" max="7" width="13.140625"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49" t="s">
        <v>107</v>
      </c>
      <c r="H2" s="50"/>
      <c r="I2" s="50"/>
      <c r="J2" s="50"/>
      <c r="K2" s="50"/>
      <c r="L2" s="50"/>
      <c r="M2" s="50"/>
      <c r="N2" s="50"/>
    </row>
    <row r="3" spans="2:14" ht="8.25" customHeight="1" x14ac:dyDescent="0.25">
      <c r="B3" s="24"/>
      <c r="C3" s="24"/>
      <c r="D3" s="24"/>
      <c r="E3" s="24"/>
      <c r="F3" s="24"/>
      <c r="G3" s="25"/>
      <c r="H3" s="26"/>
      <c r="I3" s="26"/>
      <c r="J3" s="26"/>
      <c r="K3" s="26"/>
      <c r="L3" s="26"/>
      <c r="M3" s="26"/>
      <c r="N3" s="26"/>
    </row>
    <row r="4" spans="2:14" ht="23.25" customHeight="1" x14ac:dyDescent="0.25">
      <c r="B4" s="54" t="s">
        <v>20</v>
      </c>
      <c r="C4" s="54"/>
      <c r="D4" s="55"/>
      <c r="E4" s="56"/>
      <c r="G4" s="28" t="s">
        <v>21</v>
      </c>
      <c r="H4" s="57"/>
      <c r="I4" s="58"/>
      <c r="J4" s="27"/>
      <c r="K4" s="27"/>
      <c r="L4" s="27"/>
      <c r="M4" s="27"/>
      <c r="N4" s="27"/>
    </row>
    <row r="5" spans="2:14" ht="66.75" customHeight="1" x14ac:dyDescent="0.25">
      <c r="B5" s="48" t="s">
        <v>108</v>
      </c>
      <c r="C5" s="48"/>
      <c r="D5" s="48"/>
      <c r="E5" s="48"/>
      <c r="F5" s="48"/>
      <c r="G5" s="48"/>
      <c r="H5" s="48"/>
      <c r="I5" s="48"/>
      <c r="J5" s="48"/>
      <c r="K5" s="48"/>
      <c r="L5" s="48"/>
      <c r="M5" s="48"/>
      <c r="N5" s="48"/>
    </row>
    <row r="6" spans="2:14" ht="9.75" customHeight="1" x14ac:dyDescent="0.25"/>
    <row r="7" spans="2:14" ht="18" customHeight="1" x14ac:dyDescent="0.3">
      <c r="C7" s="8" t="s">
        <v>19</v>
      </c>
      <c r="D7" s="7"/>
      <c r="E7" s="7"/>
      <c r="F7" s="7"/>
      <c r="G7" s="7"/>
      <c r="H7" s="7"/>
      <c r="I7" s="59" t="s">
        <v>28</v>
      </c>
      <c r="J7" s="60"/>
      <c r="K7" s="61"/>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1"/>
      <c r="D11" s="51"/>
      <c r="E11" s="15"/>
      <c r="F11" s="15"/>
      <c r="G11" s="16">
        <f>I11+K11+M11</f>
        <v>61848</v>
      </c>
      <c r="H11" s="15"/>
      <c r="I11" s="16">
        <f>VLOOKUP(I7, Data!A1:B17, 2, FALSE)</f>
        <v>20616</v>
      </c>
      <c r="J11" s="15"/>
      <c r="K11" s="16">
        <f>VLOOKUP(I7, Data!A1:B17, 2, FALSE)</f>
        <v>20616</v>
      </c>
      <c r="L11" s="16"/>
      <c r="M11" s="16">
        <f>VLOOKUP(I7, Data!A1:B17, 2, FALSE)</f>
        <v>20616</v>
      </c>
      <c r="N11" s="15"/>
    </row>
    <row r="12" spans="2:14" ht="21.75" customHeight="1" x14ac:dyDescent="0.25">
      <c r="B12" s="11" t="s">
        <v>0</v>
      </c>
    </row>
    <row r="13" spans="2:14" ht="21.75" customHeight="1" x14ac:dyDescent="0.25">
      <c r="B13" s="17" t="s">
        <v>3</v>
      </c>
      <c r="C13" s="15"/>
      <c r="D13" s="15"/>
      <c r="E13" s="15"/>
      <c r="F13" s="15"/>
      <c r="G13" s="16">
        <f>I13+K13+M13</f>
        <v>144</v>
      </c>
      <c r="H13" s="15"/>
      <c r="I13" s="16">
        <f>VLOOKUP(I7, Data!A1:C17, 3, FALSE)</f>
        <v>48</v>
      </c>
      <c r="J13" s="15"/>
      <c r="K13" s="16">
        <f>VLOOKUP(I7, Data!A1:C17, 3, FALSE)</f>
        <v>48</v>
      </c>
      <c r="L13" s="16"/>
      <c r="M13" s="16">
        <f>VLOOKUP(I7, Data!A1:C17, 3, FALSE)</f>
        <v>48</v>
      </c>
      <c r="N13" s="15"/>
    </row>
    <row r="14" spans="2:14" ht="21.75" customHeight="1" x14ac:dyDescent="0.25">
      <c r="B14" s="3" t="s">
        <v>1</v>
      </c>
      <c r="G14" s="6">
        <f>I14+K14+M14</f>
        <v>483</v>
      </c>
      <c r="I14" s="6">
        <v>161</v>
      </c>
      <c r="K14" s="6">
        <v>161</v>
      </c>
      <c r="M14" s="6">
        <v>161</v>
      </c>
    </row>
    <row r="15" spans="2:14" ht="21.75" customHeight="1" x14ac:dyDescent="0.25">
      <c r="B15" s="17" t="s">
        <v>40</v>
      </c>
      <c r="C15" s="15"/>
      <c r="D15" s="15"/>
      <c r="E15" s="15"/>
      <c r="F15" s="15"/>
      <c r="G15" s="16">
        <f>I15+K15+M15</f>
        <v>750</v>
      </c>
      <c r="H15" s="15"/>
      <c r="I15" s="16">
        <v>250</v>
      </c>
      <c r="J15" s="15"/>
      <c r="K15" s="16">
        <v>250</v>
      </c>
      <c r="L15" s="16"/>
      <c r="M15" s="16">
        <v>250</v>
      </c>
      <c r="N15" s="15"/>
    </row>
    <row r="16" spans="2:14" ht="21.75" customHeight="1" x14ac:dyDescent="0.25">
      <c r="B16" s="3" t="s">
        <v>62</v>
      </c>
      <c r="G16" s="38">
        <f>I16+K16+M16</f>
        <v>0</v>
      </c>
      <c r="I16" s="47"/>
      <c r="K16" s="47"/>
      <c r="L16" s="38"/>
      <c r="M16" s="47"/>
    </row>
    <row r="17" spans="2:14" ht="21.75" customHeight="1" x14ac:dyDescent="0.25">
      <c r="B17" s="17" t="s">
        <v>41</v>
      </c>
      <c r="C17" s="15"/>
      <c r="D17" s="15"/>
      <c r="E17" s="37" t="s">
        <v>8</v>
      </c>
      <c r="F17" s="15"/>
      <c r="G17" s="16">
        <f>I17+K17+M17</f>
        <v>0</v>
      </c>
      <c r="H17" s="15"/>
      <c r="I17" s="16">
        <f>VLOOKUP(E17, Data!A19:B20, 2, FALSE)</f>
        <v>0</v>
      </c>
      <c r="J17" s="15"/>
      <c r="K17" s="16">
        <f>VLOOKUP(E17, Data!A19:B20, 2, FALSE)</f>
        <v>0</v>
      </c>
      <c r="L17" s="16"/>
      <c r="M17" s="16">
        <f>VLOOKUP(E17, Data!A19:B20, 2, FALSE)</f>
        <v>0</v>
      </c>
      <c r="N17" s="15"/>
    </row>
    <row r="18" spans="2:14" ht="21.75" customHeight="1" x14ac:dyDescent="0.25">
      <c r="B18" s="11" t="s">
        <v>42</v>
      </c>
      <c r="C18" s="62" t="s">
        <v>44</v>
      </c>
      <c r="D18" s="63"/>
      <c r="E18" s="64"/>
      <c r="G18" s="38">
        <f>VLOOKUP(C18, Data!A22:B52, 2, FALSE)</f>
        <v>10839</v>
      </c>
      <c r="I18" s="38">
        <f>G18/3</f>
        <v>3613</v>
      </c>
      <c r="K18" s="38">
        <f>G18/3</f>
        <v>3613</v>
      </c>
      <c r="L18" s="38"/>
      <c r="M18" s="38">
        <f>G18/3</f>
        <v>3613</v>
      </c>
    </row>
    <row r="19" spans="2:14" ht="21.75" customHeight="1" x14ac:dyDescent="0.25">
      <c r="B19" s="14" t="s">
        <v>46</v>
      </c>
      <c r="C19" s="14"/>
      <c r="D19" s="62" t="s">
        <v>104</v>
      </c>
      <c r="E19" s="64"/>
      <c r="F19" s="15"/>
      <c r="G19" s="16">
        <f>VLOOKUP(D19, Data!A61:B64, 2, FALSE)</f>
        <v>7173</v>
      </c>
      <c r="H19" s="15"/>
      <c r="I19" s="16">
        <f>G19/3</f>
        <v>2391</v>
      </c>
      <c r="J19" s="15"/>
      <c r="K19" s="16">
        <f>G19/3</f>
        <v>2391</v>
      </c>
      <c r="L19" s="16"/>
      <c r="M19" s="16">
        <f>G19/3</f>
        <v>2391</v>
      </c>
      <c r="N19" s="15"/>
    </row>
    <row r="20" spans="2:14" ht="21.75" customHeight="1" x14ac:dyDescent="0.25">
      <c r="B20" s="45" t="s">
        <v>56</v>
      </c>
      <c r="C20" s="9"/>
      <c r="D20" s="9"/>
      <c r="E20" s="30" t="s">
        <v>8</v>
      </c>
      <c r="F20" s="9"/>
      <c r="G20" s="46">
        <f>I20+K20+M20</f>
        <v>0</v>
      </c>
      <c r="H20" s="9"/>
      <c r="I20" s="46">
        <f>VLOOKUP(E20, Data!A66:B67, 2, FALSE)</f>
        <v>0</v>
      </c>
      <c r="J20" s="9"/>
      <c r="K20" s="46">
        <v>0</v>
      </c>
      <c r="L20" s="46"/>
      <c r="M20" s="46">
        <f>VLOOKUP(E20, Data!A66:B67, 2, FALSE)</f>
        <v>0</v>
      </c>
      <c r="N20" s="9"/>
    </row>
    <row r="21" spans="2:14" ht="21.75" customHeight="1" x14ac:dyDescent="0.25">
      <c r="C21" s="12" t="s">
        <v>9</v>
      </c>
      <c r="G21" s="13">
        <f>SUM(G11, G13:G20)</f>
        <v>81237</v>
      </c>
      <c r="I21" s="13">
        <f>SUM(I11,I13:I20)</f>
        <v>27079</v>
      </c>
      <c r="K21" s="13">
        <f>SUM(K11,K13:K20)</f>
        <v>27079</v>
      </c>
      <c r="L21" s="13"/>
      <c r="M21" s="13">
        <f>SUM(M11,M13:M20)</f>
        <v>27079</v>
      </c>
    </row>
    <row r="22" spans="2:14" ht="24" customHeight="1" x14ac:dyDescent="0.25"/>
    <row r="23" spans="2:14" ht="15.75" thickBot="1" x14ac:dyDescent="0.3">
      <c r="B23" s="1" t="s">
        <v>15</v>
      </c>
      <c r="C23" s="2"/>
      <c r="D23" s="2"/>
      <c r="E23" s="2"/>
      <c r="F23" s="2"/>
      <c r="G23" s="5" t="s">
        <v>4</v>
      </c>
      <c r="H23" s="4"/>
      <c r="I23" s="5" t="s">
        <v>5</v>
      </c>
      <c r="J23" s="4"/>
      <c r="K23" s="5" t="s">
        <v>39</v>
      </c>
      <c r="L23" s="5"/>
      <c r="M23" s="5" t="s">
        <v>6</v>
      </c>
      <c r="N23" s="2"/>
    </row>
    <row r="24" spans="2:14" ht="21.75" customHeight="1" x14ac:dyDescent="0.25">
      <c r="B24" t="s">
        <v>48</v>
      </c>
      <c r="G24" s="20">
        <v>10000</v>
      </c>
      <c r="I24" s="6">
        <f>G24/3</f>
        <v>3333.3333333333335</v>
      </c>
      <c r="K24" s="6">
        <f>G24/3</f>
        <v>3333.3333333333335</v>
      </c>
      <c r="M24" s="6">
        <f>G24/3</f>
        <v>3333.3333333333335</v>
      </c>
    </row>
    <row r="25" spans="2:14" ht="21.75" customHeight="1" x14ac:dyDescent="0.25">
      <c r="B25" s="15" t="s">
        <v>49</v>
      </c>
      <c r="C25" s="15"/>
      <c r="D25" s="15"/>
      <c r="E25" s="15"/>
      <c r="F25" s="15"/>
      <c r="G25" s="20">
        <v>5000</v>
      </c>
      <c r="H25" s="15"/>
      <c r="I25" s="16">
        <f>G25/3</f>
        <v>1666.6666666666667</v>
      </c>
      <c r="J25" s="15"/>
      <c r="K25" s="16">
        <f>G25/3</f>
        <v>1666.6666666666667</v>
      </c>
      <c r="L25" s="16"/>
      <c r="M25" s="16">
        <f>G25/3</f>
        <v>1666.6666666666667</v>
      </c>
      <c r="N25" s="15"/>
    </row>
    <row r="26" spans="2:14" ht="21.75" customHeight="1" x14ac:dyDescent="0.25">
      <c r="B26" t="s">
        <v>63</v>
      </c>
      <c r="E26" s="62" t="s">
        <v>53</v>
      </c>
      <c r="F26" s="64"/>
      <c r="G26" s="33">
        <f>I26+K26+M26</f>
        <v>0</v>
      </c>
      <c r="I26" s="6">
        <f>VLOOKUP(E26, Data!A69:B86, 2, FALSE)</f>
        <v>0</v>
      </c>
      <c r="K26" s="6">
        <f>VLOOKUP(E26, Data!A69:B86, 2, FALSE)</f>
        <v>0</v>
      </c>
      <c r="M26" s="6">
        <f>VLOOKUP(E26, Data!A69:B86, 2, FALSE)</f>
        <v>0</v>
      </c>
    </row>
    <row r="27" spans="2:14" ht="21.75" customHeight="1" x14ac:dyDescent="0.25">
      <c r="B27" s="15" t="s">
        <v>50</v>
      </c>
      <c r="C27" s="15"/>
      <c r="D27" s="15"/>
      <c r="E27" s="15"/>
      <c r="F27" s="15"/>
      <c r="G27" s="20"/>
      <c r="H27" s="15"/>
      <c r="I27" s="16">
        <f>G27/3</f>
        <v>0</v>
      </c>
      <c r="J27" s="15"/>
      <c r="K27" s="16">
        <f>G27/3</f>
        <v>0</v>
      </c>
      <c r="L27" s="16"/>
      <c r="M27" s="16">
        <f>G27/3</f>
        <v>0</v>
      </c>
      <c r="N27" s="15"/>
    </row>
    <row r="28" spans="2:14" ht="21.75" customHeight="1" x14ac:dyDescent="0.25">
      <c r="B28" t="s">
        <v>51</v>
      </c>
      <c r="G28" s="20"/>
      <c r="I28" s="6">
        <f>G28/3</f>
        <v>0</v>
      </c>
      <c r="K28" s="6">
        <f>G28/3</f>
        <v>0</v>
      </c>
      <c r="M28" s="6">
        <f>G28/3</f>
        <v>0</v>
      </c>
    </row>
    <row r="29" spans="2:14" ht="21.75" customHeight="1" x14ac:dyDescent="0.25">
      <c r="B29" s="15" t="s">
        <v>11</v>
      </c>
      <c r="C29" s="15"/>
      <c r="D29" s="15"/>
      <c r="E29" s="15"/>
      <c r="F29" s="15"/>
      <c r="G29" s="21"/>
      <c r="H29" s="15"/>
      <c r="I29" s="16">
        <f>G29/3</f>
        <v>0</v>
      </c>
      <c r="J29" s="15"/>
      <c r="K29" s="16">
        <f>G29/3</f>
        <v>0</v>
      </c>
      <c r="L29" s="16"/>
      <c r="M29" s="16">
        <f>G29/3</f>
        <v>0</v>
      </c>
      <c r="N29" s="15"/>
    </row>
    <row r="30" spans="2:14" ht="21.75" customHeight="1" x14ac:dyDescent="0.25">
      <c r="B30" t="s">
        <v>52</v>
      </c>
      <c r="G30" s="34">
        <f>I30+K30+M30</f>
        <v>0</v>
      </c>
      <c r="I30" s="21"/>
      <c r="K30" s="21"/>
      <c r="M30" s="21"/>
    </row>
    <row r="31" spans="2:14" ht="21.75" customHeight="1" x14ac:dyDescent="0.25">
      <c r="B31" s="15" t="s">
        <v>64</v>
      </c>
      <c r="C31" s="15"/>
      <c r="D31" s="15"/>
      <c r="E31" s="22">
        <v>4500</v>
      </c>
      <c r="F31" s="15"/>
      <c r="G31" s="42">
        <f>E31-(E31*0.01057)</f>
        <v>4452.4350000000004</v>
      </c>
      <c r="H31" s="15"/>
      <c r="I31" s="16">
        <f>G31/3</f>
        <v>1484.1450000000002</v>
      </c>
      <c r="J31" s="15"/>
      <c r="K31" s="16">
        <f>G31/3</f>
        <v>1484.1450000000002</v>
      </c>
      <c r="L31" s="16"/>
      <c r="M31" s="16">
        <f>G31/3</f>
        <v>1484.1450000000002</v>
      </c>
      <c r="N31" s="15"/>
    </row>
    <row r="32" spans="2:14" ht="21.75" customHeight="1" x14ac:dyDescent="0.25">
      <c r="B32" t="s">
        <v>65</v>
      </c>
      <c r="E32" s="22">
        <v>2000</v>
      </c>
      <c r="G32" s="6">
        <f>E32-(E32*0.01057)</f>
        <v>1978.86</v>
      </c>
      <c r="I32" s="6">
        <f>G32/3</f>
        <v>659.62</v>
      </c>
      <c r="K32" s="6">
        <f>G32/3</f>
        <v>659.62</v>
      </c>
      <c r="M32" s="6">
        <f>G32/3</f>
        <v>659.62</v>
      </c>
    </row>
    <row r="33" spans="2:14" ht="21.75" customHeight="1" x14ac:dyDescent="0.25">
      <c r="B33" s="15" t="s">
        <v>66</v>
      </c>
      <c r="C33" s="15"/>
      <c r="D33" s="15"/>
      <c r="E33" s="22"/>
      <c r="F33" s="15"/>
      <c r="G33" s="16">
        <f>E33-(E33*0.04228)</f>
        <v>0</v>
      </c>
      <c r="H33" s="15"/>
      <c r="I33" s="16">
        <f>G33/3</f>
        <v>0</v>
      </c>
      <c r="J33" s="15"/>
      <c r="K33" s="16">
        <f>G33/3</f>
        <v>0</v>
      </c>
      <c r="L33" s="16"/>
      <c r="M33" s="16">
        <f>G33/3</f>
        <v>0</v>
      </c>
      <c r="N33" s="15"/>
    </row>
    <row r="34" spans="2:14" ht="21.75" customHeight="1" x14ac:dyDescent="0.25">
      <c r="B34" t="s">
        <v>12</v>
      </c>
      <c r="G34" s="21"/>
      <c r="I34" s="6">
        <f>G34/3</f>
        <v>0</v>
      </c>
      <c r="K34" s="6">
        <f>G34/3</f>
        <v>0</v>
      </c>
      <c r="M34" s="6">
        <f>G34/3</f>
        <v>0</v>
      </c>
    </row>
    <row r="35" spans="2:14" ht="21.75" customHeight="1" x14ac:dyDescent="0.25">
      <c r="B35" s="15" t="s">
        <v>67</v>
      </c>
      <c r="C35" s="15"/>
      <c r="D35" s="15"/>
      <c r="E35" s="15"/>
      <c r="F35" s="15"/>
      <c r="G35" s="21"/>
      <c r="H35" s="15"/>
      <c r="I35" s="16">
        <f>G35</f>
        <v>0</v>
      </c>
      <c r="J35" s="15"/>
      <c r="K35" s="16"/>
      <c r="L35" s="16"/>
      <c r="M35" s="16"/>
      <c r="N35" s="15"/>
    </row>
    <row r="36" spans="2:14" ht="21.75" customHeight="1" x14ac:dyDescent="0.25">
      <c r="B36" s="9" t="s">
        <v>13</v>
      </c>
      <c r="C36" s="9"/>
      <c r="D36" s="9"/>
      <c r="E36" s="9"/>
      <c r="F36" s="9"/>
      <c r="G36" s="10">
        <f>I36+K36+M36</f>
        <v>0</v>
      </c>
      <c r="H36" s="9"/>
      <c r="I36" s="23"/>
      <c r="J36" s="9"/>
      <c r="K36" s="23"/>
      <c r="L36" s="31"/>
      <c r="M36" s="32"/>
      <c r="N36" s="9"/>
    </row>
    <row r="37" spans="2:14" ht="21.75" customHeight="1" x14ac:dyDescent="0.25">
      <c r="C37" s="12" t="s">
        <v>14</v>
      </c>
      <c r="G37" s="6">
        <f>SUM(G24:G36)</f>
        <v>21431.295000000002</v>
      </c>
      <c r="I37" s="6">
        <f>SUM(I24:I36)</f>
        <v>7143.7650000000003</v>
      </c>
      <c r="K37" s="6">
        <f>SUM(K24:K34,K36)</f>
        <v>7143.7650000000003</v>
      </c>
      <c r="M37" s="6">
        <f>SUM(M24:M34,M36)</f>
        <v>7143.7650000000003</v>
      </c>
    </row>
    <row r="38" spans="2:14" ht="15.75" thickBot="1" x14ac:dyDescent="0.3"/>
    <row r="39" spans="2:14" ht="21.75" customHeight="1" thickTop="1" thickBot="1" x14ac:dyDescent="0.35">
      <c r="B39" s="19" t="s">
        <v>16</v>
      </c>
      <c r="C39" s="18"/>
      <c r="D39" s="18"/>
      <c r="E39" s="18"/>
      <c r="F39" s="18"/>
      <c r="G39" s="35">
        <f>G21-G37</f>
        <v>59805.705000000002</v>
      </c>
      <c r="H39" s="36"/>
      <c r="I39" s="35">
        <f>I21-I37</f>
        <v>19935.235000000001</v>
      </c>
      <c r="J39" s="36"/>
      <c r="K39" s="35">
        <f>K21-K37</f>
        <v>19935.235000000001</v>
      </c>
      <c r="L39" s="35"/>
      <c r="M39" s="35">
        <f>M21-M37</f>
        <v>19935.235000000001</v>
      </c>
      <c r="N39" s="18"/>
    </row>
    <row r="40" spans="2:14" ht="15.75" thickTop="1" x14ac:dyDescent="0.25"/>
    <row r="41" spans="2:14" x14ac:dyDescent="0.25">
      <c r="B41" s="12" t="s">
        <v>17</v>
      </c>
    </row>
    <row r="42" spans="2:14" ht="36.75" customHeight="1" x14ac:dyDescent="0.25">
      <c r="B42" s="52" t="s">
        <v>109</v>
      </c>
      <c r="C42" s="52"/>
      <c r="D42" s="52"/>
      <c r="E42" s="52"/>
      <c r="F42" s="52"/>
      <c r="G42" s="52"/>
      <c r="H42" s="52"/>
      <c r="I42" s="52"/>
      <c r="J42" s="52"/>
      <c r="K42" s="52"/>
      <c r="L42" s="52"/>
      <c r="M42" s="52"/>
      <c r="N42" s="52"/>
    </row>
    <row r="43" spans="2:14" ht="21.75" customHeight="1" x14ac:dyDescent="0.25">
      <c r="B43" s="53" t="s">
        <v>54</v>
      </c>
      <c r="C43" s="53"/>
      <c r="D43" s="53"/>
      <c r="E43" s="53"/>
      <c r="F43" s="53"/>
      <c r="G43" s="53"/>
      <c r="H43" s="53"/>
      <c r="I43" s="53"/>
      <c r="J43" s="53"/>
      <c r="K43" s="53"/>
      <c r="L43" s="53"/>
      <c r="M43" s="53"/>
      <c r="N43" s="53"/>
    </row>
    <row r="44" spans="2:14" ht="21.75" customHeight="1" x14ac:dyDescent="0.25">
      <c r="B44" s="53" t="s">
        <v>82</v>
      </c>
      <c r="C44" s="53"/>
      <c r="D44" s="53"/>
      <c r="E44" s="53"/>
      <c r="F44" s="53"/>
      <c r="G44" s="53"/>
      <c r="H44" s="53"/>
      <c r="I44" s="53"/>
      <c r="J44" s="53"/>
      <c r="K44" s="53"/>
      <c r="L44" s="53"/>
      <c r="M44" s="53"/>
      <c r="N44" s="53"/>
    </row>
    <row r="45" spans="2:14" ht="21.75" customHeight="1" x14ac:dyDescent="0.25">
      <c r="B45" s="52" t="s">
        <v>84</v>
      </c>
      <c r="C45" s="53"/>
      <c r="D45" s="53"/>
      <c r="E45" s="53"/>
      <c r="F45" s="53"/>
      <c r="G45" s="53"/>
      <c r="H45" s="53"/>
      <c r="I45" s="53"/>
      <c r="J45" s="53"/>
      <c r="K45" s="53"/>
      <c r="L45" s="53"/>
      <c r="M45" s="53"/>
      <c r="N45" s="53"/>
    </row>
    <row r="46" spans="2:14" ht="21.75" customHeight="1" x14ac:dyDescent="0.25">
      <c r="B46" s="53" t="s">
        <v>78</v>
      </c>
      <c r="C46" s="53"/>
      <c r="D46" s="53"/>
      <c r="E46" s="53"/>
      <c r="F46" s="53"/>
      <c r="G46" s="53"/>
      <c r="H46" s="53"/>
      <c r="I46" s="53"/>
      <c r="J46" s="53"/>
      <c r="K46" s="53"/>
      <c r="L46" s="53"/>
      <c r="M46" s="53"/>
      <c r="N46" s="53"/>
    </row>
    <row r="47" spans="2:14" ht="21.75" customHeight="1" x14ac:dyDescent="0.25">
      <c r="B47" s="53" t="s">
        <v>79</v>
      </c>
      <c r="C47" s="53"/>
      <c r="D47" s="53"/>
      <c r="E47" s="53"/>
      <c r="F47" s="53"/>
      <c r="G47" s="53"/>
      <c r="H47" s="53"/>
      <c r="I47" s="53"/>
      <c r="J47" s="53"/>
      <c r="K47" s="53"/>
      <c r="L47" s="53"/>
      <c r="M47" s="53"/>
      <c r="N47" s="53"/>
    </row>
    <row r="48" spans="2:14" ht="21.75" customHeight="1" x14ac:dyDescent="0.25">
      <c r="B48" s="53" t="s">
        <v>68</v>
      </c>
      <c r="C48" s="53"/>
      <c r="D48" s="53"/>
      <c r="E48" s="53"/>
      <c r="F48" s="53"/>
      <c r="G48" s="53"/>
      <c r="H48" s="53"/>
      <c r="I48" s="53"/>
      <c r="J48" s="53"/>
      <c r="K48" s="53"/>
      <c r="L48" s="53"/>
      <c r="M48" s="53"/>
      <c r="N48" s="53"/>
    </row>
    <row r="50" spans="2:14" x14ac:dyDescent="0.25">
      <c r="B50" s="65" t="s">
        <v>18</v>
      </c>
      <c r="C50" s="65"/>
      <c r="D50" s="65"/>
      <c r="E50" s="65"/>
      <c r="F50" s="65"/>
      <c r="G50" s="65"/>
      <c r="H50" s="65"/>
      <c r="I50" s="65"/>
      <c r="J50" s="65"/>
      <c r="K50" s="65"/>
      <c r="L50" s="65"/>
      <c r="M50" s="65"/>
      <c r="N50" s="65"/>
    </row>
  </sheetData>
  <sheetProtection algorithmName="SHA-512" hashValue="d9UGqDqbubyRkPQ9fSnTzEbZBmD7VpCe0WjqioVNzDdpFYgk4Q0RfkBaHCQALD2d1uuoDXtkZRDERDkZOMLGqQ==" saltValue="g8iMXBhrGvfFrRMiJtXsyQ==" spinCount="100000" sheet="1" selectLockedCells="1"/>
  <mergeCells count="18">
    <mergeCell ref="B47:N47"/>
    <mergeCell ref="B48:N48"/>
    <mergeCell ref="E26:F26"/>
    <mergeCell ref="B45:N45"/>
    <mergeCell ref="B50:N50"/>
    <mergeCell ref="B46:N46"/>
    <mergeCell ref="B44:N44"/>
    <mergeCell ref="B5:N5"/>
    <mergeCell ref="G2:N2"/>
    <mergeCell ref="C11:D11"/>
    <mergeCell ref="B42:N42"/>
    <mergeCell ref="B43:N43"/>
    <mergeCell ref="B4:C4"/>
    <mergeCell ref="D4:E4"/>
    <mergeCell ref="H4:I4"/>
    <mergeCell ref="I7:K7"/>
    <mergeCell ref="C18:E18"/>
    <mergeCell ref="D19:E19"/>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Data!$A$66:$A$67</xm:f>
          </x14:formula1>
          <xm:sqref>E20</xm:sqref>
        </x14:dataValidation>
        <x14:dataValidation type="list" allowBlank="1" showInputMessage="1" showErrorMessage="1" xr:uid="{00000000-0002-0000-0000-000004000000}">
          <x14:formula1>
            <xm:f>Data!$A$69:$A$86</xm:f>
          </x14:formula1>
          <xm:sqref>E26:F26</xm:sqref>
        </x14:dataValidation>
        <x14:dataValidation type="list" allowBlank="1" showInputMessage="1" showErrorMessage="1" xr:uid="{00000000-0002-0000-0000-000002000000}">
          <x14:formula1>
            <xm:f>Data!$A$61:$A$64</xm:f>
          </x14:formula1>
          <xm:sqref>D19:E19</xm:sqref>
        </x14:dataValidation>
        <x14:dataValidation type="list" allowBlank="1" showInputMessage="1" showErrorMessage="1" xr:uid="{00000000-0002-0000-0000-000005000000}">
          <x14:formula1>
            <xm:f>Data!$A$22:$A$52</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40"/>
  <sheetViews>
    <sheetView showGridLines="0" showRowColHeaders="0" showRuler="0" zoomScaleNormal="100" workbookViewId="0">
      <selection activeCell="O5" sqref="O5"/>
    </sheetView>
  </sheetViews>
  <sheetFormatPr defaultRowHeight="15" x14ac:dyDescent="0.25"/>
  <cols>
    <col min="1" max="1" width="4.140625" customWidth="1"/>
    <col min="4" max="4" width="17.140625" customWidth="1"/>
    <col min="5" max="5" width="11.5703125" bestFit="1" customWidth="1"/>
    <col min="7" max="7" width="13"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49" t="s">
        <v>112</v>
      </c>
      <c r="H2" s="50"/>
      <c r="I2" s="50"/>
      <c r="J2" s="50"/>
      <c r="K2" s="50"/>
      <c r="L2" s="50"/>
      <c r="M2" s="50"/>
      <c r="N2" s="50"/>
    </row>
    <row r="3" spans="2:14" ht="8.25" customHeight="1" x14ac:dyDescent="0.25">
      <c r="B3" s="24"/>
      <c r="C3" s="24"/>
      <c r="D3" s="24"/>
      <c r="E3" s="24"/>
      <c r="F3" s="24"/>
      <c r="G3" s="25"/>
      <c r="H3" s="26"/>
      <c r="I3" s="26"/>
      <c r="J3" s="26"/>
      <c r="K3" s="26"/>
      <c r="L3" s="26"/>
      <c r="M3" s="26"/>
      <c r="N3" s="26"/>
    </row>
    <row r="4" spans="2:14" ht="23.25" customHeight="1" x14ac:dyDescent="0.25">
      <c r="B4" s="54" t="s">
        <v>20</v>
      </c>
      <c r="C4" s="54"/>
      <c r="D4" s="55"/>
      <c r="E4" s="56"/>
      <c r="G4" s="28" t="s">
        <v>21</v>
      </c>
      <c r="H4" s="57"/>
      <c r="I4" s="58"/>
      <c r="J4" s="27"/>
      <c r="K4" s="27"/>
      <c r="L4" s="27"/>
      <c r="M4" s="27"/>
      <c r="N4" s="27"/>
    </row>
    <row r="5" spans="2:14" ht="55.5" customHeight="1" x14ac:dyDescent="0.25">
      <c r="B5" s="66" t="s">
        <v>110</v>
      </c>
      <c r="C5" s="66"/>
      <c r="D5" s="66"/>
      <c r="E5" s="66"/>
      <c r="F5" s="66"/>
      <c r="G5" s="66"/>
      <c r="H5" s="66"/>
      <c r="I5" s="66"/>
      <c r="J5" s="66"/>
      <c r="K5" s="66"/>
      <c r="L5" s="66"/>
      <c r="M5" s="66"/>
      <c r="N5" s="66"/>
    </row>
    <row r="6" spans="2:14" ht="9" customHeight="1" x14ac:dyDescent="0.25">
      <c r="B6" s="7"/>
      <c r="C6" s="7"/>
      <c r="D6" s="7"/>
      <c r="E6" s="7"/>
      <c r="F6" s="7"/>
      <c r="G6" s="7"/>
      <c r="H6" s="7"/>
      <c r="I6" s="7"/>
      <c r="J6" s="7"/>
      <c r="K6" s="7"/>
      <c r="L6" s="7"/>
      <c r="M6" s="7"/>
      <c r="N6" s="7"/>
    </row>
    <row r="7" spans="2:14" ht="18" customHeight="1" x14ac:dyDescent="0.3">
      <c r="C7" s="8" t="s">
        <v>19</v>
      </c>
      <c r="D7" s="7"/>
      <c r="E7" s="7"/>
      <c r="F7" s="7"/>
      <c r="G7" s="7"/>
      <c r="H7" s="7"/>
      <c r="I7" s="59"/>
      <c r="J7" s="60"/>
      <c r="K7" s="61"/>
      <c r="L7" s="29"/>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51"/>
      <c r="D11" s="51"/>
      <c r="E11" s="15"/>
      <c r="F11" s="15"/>
      <c r="G11" s="16" t="e">
        <f>I11+K11+M11</f>
        <v>#N/A</v>
      </c>
      <c r="H11" s="15"/>
      <c r="I11" s="16" t="e">
        <f>VLOOKUP(I7, Data!E1:G4, 2, FALSE)</f>
        <v>#N/A</v>
      </c>
      <c r="J11" s="15"/>
      <c r="K11" s="16" t="e">
        <f>VLOOKUP(I7, Data!E1:G4, 2, FALSE)</f>
        <v>#N/A</v>
      </c>
      <c r="L11" s="16"/>
      <c r="M11" s="16" t="e">
        <f>VLOOKUP(I7, Data!E1:G4, 2, FALSE)</f>
        <v>#N/A</v>
      </c>
      <c r="N11" s="15"/>
    </row>
    <row r="12" spans="2:14" ht="21.75" customHeight="1" x14ac:dyDescent="0.25">
      <c r="B12" s="14" t="s">
        <v>3</v>
      </c>
      <c r="C12" s="15"/>
      <c r="D12" s="15"/>
      <c r="E12" s="15"/>
      <c r="F12" s="15"/>
      <c r="G12" s="16" t="e">
        <f>I12+K12+M12</f>
        <v>#N/A</v>
      </c>
      <c r="H12" s="15"/>
      <c r="I12" s="16" t="e">
        <f>VLOOKUP(I7, Data!E1:G4, 3, FALSE)</f>
        <v>#N/A</v>
      </c>
      <c r="J12" s="15"/>
      <c r="K12" s="16" t="e">
        <f>VLOOKUP(I7, Data!E1:G4, 3, FALSE)</f>
        <v>#N/A</v>
      </c>
      <c r="L12" s="16"/>
      <c r="M12" s="16" t="e">
        <f>VLOOKUP(I7, Data!E1:G4, 3, FALSE)</f>
        <v>#N/A</v>
      </c>
      <c r="N12" s="15"/>
    </row>
    <row r="13" spans="2:14" ht="21.75" customHeight="1" x14ac:dyDescent="0.25">
      <c r="B13" s="39" t="s">
        <v>56</v>
      </c>
      <c r="C13" s="40"/>
      <c r="D13" s="40"/>
      <c r="E13" s="44"/>
      <c r="F13" s="40"/>
      <c r="G13" s="41" t="e">
        <f>I13+K13+M13</f>
        <v>#N/A</v>
      </c>
      <c r="H13" s="40"/>
      <c r="I13" s="41" t="e">
        <f>VLOOKUP(E13, Data!A66:B67, 2, FALSE)</f>
        <v>#N/A</v>
      </c>
      <c r="J13" s="40"/>
      <c r="K13" s="41">
        <v>0</v>
      </c>
      <c r="L13" s="41"/>
      <c r="M13" s="41" t="e">
        <f>VLOOKUP(E13,  Data!A66:B67, 2, FALSE)</f>
        <v>#N/A</v>
      </c>
      <c r="N13" s="40"/>
    </row>
    <row r="14" spans="2:14" ht="21.75" customHeight="1" x14ac:dyDescent="0.25">
      <c r="C14" s="12" t="s">
        <v>9</v>
      </c>
      <c r="G14" s="13" t="e">
        <f>SUM(G11, G12:G13)</f>
        <v>#N/A</v>
      </c>
      <c r="I14" s="13" t="e">
        <f>SUM(I11,I12:I13)</f>
        <v>#N/A</v>
      </c>
      <c r="K14" s="13" t="e">
        <f>SUM(K11,K12:K13)</f>
        <v>#N/A</v>
      </c>
      <c r="L14" s="13"/>
      <c r="M14" s="13" t="e">
        <f>SUM(M11,M12:M13)</f>
        <v>#N/A</v>
      </c>
    </row>
    <row r="15" spans="2:14" ht="24" customHeight="1" x14ac:dyDescent="0.25"/>
    <row r="16" spans="2:14" ht="15.75" thickBot="1" x14ac:dyDescent="0.3">
      <c r="B16" s="1" t="s">
        <v>15</v>
      </c>
      <c r="C16" s="2"/>
      <c r="D16" s="2"/>
      <c r="E16" s="2"/>
      <c r="F16" s="2"/>
      <c r="G16" s="5" t="s">
        <v>4</v>
      </c>
      <c r="H16" s="4"/>
      <c r="I16" s="5" t="s">
        <v>5</v>
      </c>
      <c r="J16" s="4"/>
      <c r="K16" s="5" t="s">
        <v>39</v>
      </c>
      <c r="L16" s="5"/>
      <c r="M16" s="5" t="s">
        <v>6</v>
      </c>
      <c r="N16" s="2"/>
    </row>
    <row r="17" spans="2:14" ht="21.75" customHeight="1" x14ac:dyDescent="0.25">
      <c r="B17" t="s">
        <v>48</v>
      </c>
      <c r="G17" s="20"/>
      <c r="I17" s="6">
        <f>G17/3</f>
        <v>0</v>
      </c>
      <c r="K17" s="6">
        <f>G17/3</f>
        <v>0</v>
      </c>
      <c r="M17" s="6">
        <f>G17/3</f>
        <v>0</v>
      </c>
    </row>
    <row r="18" spans="2:14" ht="21.75" customHeight="1" x14ac:dyDescent="0.25">
      <c r="B18" s="15" t="s">
        <v>49</v>
      </c>
      <c r="C18" s="15"/>
      <c r="D18" s="15"/>
      <c r="E18" s="15"/>
      <c r="F18" s="15"/>
      <c r="G18" s="20"/>
      <c r="H18" s="15"/>
      <c r="I18" s="16">
        <f>G18/3</f>
        <v>0</v>
      </c>
      <c r="J18" s="15"/>
      <c r="K18" s="16">
        <f>G18/3</f>
        <v>0</v>
      </c>
      <c r="L18" s="16"/>
      <c r="M18" s="16">
        <f>G18/3</f>
        <v>0</v>
      </c>
      <c r="N18" s="15"/>
    </row>
    <row r="19" spans="2:14" ht="21.75" customHeight="1" x14ac:dyDescent="0.25">
      <c r="B19" t="s">
        <v>57</v>
      </c>
      <c r="E19" s="62"/>
      <c r="F19" s="64"/>
      <c r="G19" s="33" t="e">
        <f>I19+K19+M19</f>
        <v>#N/A</v>
      </c>
      <c r="I19" s="6" t="e">
        <f>VLOOKUP(E19, Data!E6:F10, 2, FALSE)</f>
        <v>#N/A</v>
      </c>
      <c r="K19" s="6" t="e">
        <f>VLOOKUP(E19, Data!E6:F10, 2, FALSE)</f>
        <v>#N/A</v>
      </c>
      <c r="M19" s="6" t="e">
        <f>VLOOKUP(E19, Data!E6:F10, 2, FALSE)</f>
        <v>#N/A</v>
      </c>
    </row>
    <row r="20" spans="2:14" ht="21.75" customHeight="1" x14ac:dyDescent="0.25">
      <c r="B20" s="15" t="s">
        <v>50</v>
      </c>
      <c r="C20" s="15"/>
      <c r="D20" s="15"/>
      <c r="E20" s="15"/>
      <c r="F20" s="15"/>
      <c r="G20" s="20"/>
      <c r="H20" s="15"/>
      <c r="I20" s="16">
        <f>G20/3</f>
        <v>0</v>
      </c>
      <c r="J20" s="15"/>
      <c r="K20" s="16">
        <f>G20/3</f>
        <v>0</v>
      </c>
      <c r="L20" s="16"/>
      <c r="M20" s="16">
        <f>G20/3</f>
        <v>0</v>
      </c>
      <c r="N20" s="15"/>
    </row>
    <row r="21" spans="2:14" ht="21.75" customHeight="1" x14ac:dyDescent="0.25">
      <c r="B21" t="s">
        <v>51</v>
      </c>
      <c r="G21" s="20"/>
      <c r="I21" s="6">
        <f>G21/3</f>
        <v>0</v>
      </c>
      <c r="K21" s="6">
        <f>G21/3</f>
        <v>0</v>
      </c>
      <c r="M21" s="6">
        <f>G21/3</f>
        <v>0</v>
      </c>
    </row>
    <row r="22" spans="2:14" ht="21.75" customHeight="1" x14ac:dyDescent="0.25">
      <c r="B22" s="15" t="s">
        <v>11</v>
      </c>
      <c r="C22" s="15"/>
      <c r="D22" s="15"/>
      <c r="E22" s="15"/>
      <c r="F22" s="15"/>
      <c r="G22" s="21"/>
      <c r="H22" s="15"/>
      <c r="I22" s="16">
        <f>G22/3</f>
        <v>0</v>
      </c>
      <c r="J22" s="15"/>
      <c r="K22" s="16">
        <f>G22/3</f>
        <v>0</v>
      </c>
      <c r="L22" s="16"/>
      <c r="M22" s="16">
        <f>G22/3</f>
        <v>0</v>
      </c>
      <c r="N22" s="15"/>
    </row>
    <row r="23" spans="2:14" ht="21.75" customHeight="1" x14ac:dyDescent="0.25">
      <c r="B23" t="s">
        <v>52</v>
      </c>
      <c r="G23" s="34">
        <f>I23+K23+M23</f>
        <v>0</v>
      </c>
      <c r="I23" s="21"/>
      <c r="K23" s="21"/>
      <c r="M23" s="21"/>
    </row>
    <row r="24" spans="2:14" ht="21.75" customHeight="1" x14ac:dyDescent="0.25">
      <c r="B24" s="15" t="s">
        <v>58</v>
      </c>
      <c r="C24" s="15"/>
      <c r="D24" s="15"/>
      <c r="E24" s="22"/>
      <c r="F24" s="15"/>
      <c r="G24" s="42">
        <f>E24-(E24*0.01059)</f>
        <v>0</v>
      </c>
      <c r="H24" s="15"/>
      <c r="I24" s="16">
        <f>G24/3</f>
        <v>0</v>
      </c>
      <c r="J24" s="15"/>
      <c r="K24" s="16">
        <f>G24/3</f>
        <v>0</v>
      </c>
      <c r="L24" s="16"/>
      <c r="M24" s="16">
        <f>G24/3</f>
        <v>0</v>
      </c>
      <c r="N24" s="15"/>
    </row>
    <row r="25" spans="2:14" ht="21.75" customHeight="1" x14ac:dyDescent="0.25">
      <c r="B25" t="s">
        <v>59</v>
      </c>
      <c r="E25" s="22"/>
      <c r="G25" s="6">
        <f>E25-(E25*0.01059)</f>
        <v>0</v>
      </c>
      <c r="I25" s="6">
        <f>G25/3</f>
        <v>0</v>
      </c>
      <c r="K25" s="6">
        <f>G25/3</f>
        <v>0</v>
      </c>
      <c r="M25" s="6">
        <f>G25/3</f>
        <v>0</v>
      </c>
    </row>
    <row r="26" spans="2:14" ht="21.75" customHeight="1" x14ac:dyDescent="0.25">
      <c r="B26" s="15" t="s">
        <v>60</v>
      </c>
      <c r="C26" s="15"/>
      <c r="D26" s="15"/>
      <c r="E26" s="22"/>
      <c r="F26" s="15"/>
      <c r="G26" s="16">
        <f>E26-(E26*0.04236)</f>
        <v>0</v>
      </c>
      <c r="H26" s="15"/>
      <c r="I26" s="16">
        <f>G26/3</f>
        <v>0</v>
      </c>
      <c r="J26" s="15"/>
      <c r="K26" s="16">
        <f>G26/3</f>
        <v>0</v>
      </c>
      <c r="L26" s="16"/>
      <c r="M26" s="16">
        <f>G26/3</f>
        <v>0</v>
      </c>
      <c r="N26" s="15"/>
    </row>
    <row r="27" spans="2:14" ht="21.75" customHeight="1" x14ac:dyDescent="0.25">
      <c r="B27" t="s">
        <v>12</v>
      </c>
      <c r="G27" s="21"/>
      <c r="I27" s="6">
        <f>G27/3</f>
        <v>0</v>
      </c>
      <c r="K27" s="6">
        <f>G27/3</f>
        <v>0</v>
      </c>
      <c r="M27" s="6">
        <f>G27/3</f>
        <v>0</v>
      </c>
    </row>
    <row r="28" spans="2:14" ht="21.75" customHeight="1" x14ac:dyDescent="0.25">
      <c r="B28" s="9" t="s">
        <v>13</v>
      </c>
      <c r="C28" s="9"/>
      <c r="D28" s="9"/>
      <c r="E28" s="9"/>
      <c r="F28" s="9"/>
      <c r="G28" s="10">
        <f>I28+K28+M28</f>
        <v>0</v>
      </c>
      <c r="H28" s="9"/>
      <c r="I28" s="23"/>
      <c r="J28" s="9"/>
      <c r="K28" s="23"/>
      <c r="L28" s="31"/>
      <c r="M28" s="32"/>
      <c r="N28" s="9"/>
    </row>
    <row r="29" spans="2:14" ht="21.75" customHeight="1" x14ac:dyDescent="0.25">
      <c r="C29" s="12" t="s">
        <v>14</v>
      </c>
      <c r="G29" s="6" t="e">
        <f>SUM(G17:G28)</f>
        <v>#N/A</v>
      </c>
      <c r="I29" s="6" t="e">
        <f>SUM(I17:I28)</f>
        <v>#N/A</v>
      </c>
      <c r="K29" s="6" t="e">
        <f>SUM(K17:K27,K28)</f>
        <v>#N/A</v>
      </c>
      <c r="M29" s="6" t="e">
        <f>SUM(M17:M27,M28)</f>
        <v>#N/A</v>
      </c>
    </row>
    <row r="30" spans="2:14" ht="15.75" thickBot="1" x14ac:dyDescent="0.3"/>
    <row r="31" spans="2:14" ht="21.75" customHeight="1" thickTop="1" thickBot="1" x14ac:dyDescent="0.35">
      <c r="B31" s="19" t="s">
        <v>16</v>
      </c>
      <c r="C31" s="18"/>
      <c r="D31" s="18"/>
      <c r="E31" s="18"/>
      <c r="F31" s="18"/>
      <c r="G31" s="35" t="e">
        <f>G14-G29</f>
        <v>#N/A</v>
      </c>
      <c r="H31" s="36"/>
      <c r="I31" s="35" t="e">
        <f>I14-I29</f>
        <v>#N/A</v>
      </c>
      <c r="J31" s="36"/>
      <c r="K31" s="35" t="e">
        <f>K14-K29</f>
        <v>#N/A</v>
      </c>
      <c r="L31" s="35"/>
      <c r="M31" s="35" t="e">
        <f>M14-M29</f>
        <v>#N/A</v>
      </c>
      <c r="N31" s="18"/>
    </row>
    <row r="32" spans="2:14" ht="15.75" thickTop="1" x14ac:dyDescent="0.25"/>
    <row r="33" spans="2:14" x14ac:dyDescent="0.25">
      <c r="B33" s="12" t="s">
        <v>17</v>
      </c>
    </row>
    <row r="34" spans="2:14" ht="36.75" customHeight="1" x14ac:dyDescent="0.25">
      <c r="B34" s="52" t="s">
        <v>111</v>
      </c>
      <c r="C34" s="52"/>
      <c r="D34" s="52"/>
      <c r="E34" s="52"/>
      <c r="F34" s="52"/>
      <c r="G34" s="52"/>
      <c r="H34" s="52"/>
      <c r="I34" s="52"/>
      <c r="J34" s="52"/>
      <c r="K34" s="52"/>
      <c r="L34" s="52"/>
      <c r="M34" s="52"/>
      <c r="N34" s="52"/>
    </row>
    <row r="35" spans="2:14" ht="21.75" customHeight="1" x14ac:dyDescent="0.25">
      <c r="B35" s="53" t="s">
        <v>61</v>
      </c>
      <c r="C35" s="53"/>
      <c r="D35" s="53"/>
      <c r="E35" s="53"/>
      <c r="F35" s="53"/>
      <c r="G35" s="53"/>
      <c r="H35" s="53"/>
      <c r="I35" s="53"/>
      <c r="J35" s="53"/>
      <c r="K35" s="53"/>
      <c r="L35" s="53"/>
      <c r="M35" s="53"/>
      <c r="N35" s="53"/>
    </row>
    <row r="36" spans="2:14" ht="21.75" customHeight="1" x14ac:dyDescent="0.25">
      <c r="B36" s="52" t="s">
        <v>83</v>
      </c>
      <c r="C36" s="53"/>
      <c r="D36" s="53"/>
      <c r="E36" s="53"/>
      <c r="F36" s="53"/>
      <c r="G36" s="53"/>
      <c r="H36" s="53"/>
      <c r="I36" s="53"/>
      <c r="J36" s="53"/>
      <c r="K36" s="53"/>
      <c r="L36" s="53"/>
      <c r="M36" s="53"/>
      <c r="N36" s="53"/>
    </row>
    <row r="37" spans="2:14" ht="21.75" customHeight="1" x14ac:dyDescent="0.25">
      <c r="B37" t="s">
        <v>80</v>
      </c>
    </row>
    <row r="38" spans="2:14" ht="21.75" customHeight="1" x14ac:dyDescent="0.25">
      <c r="B38" t="s">
        <v>81</v>
      </c>
    </row>
    <row r="40" spans="2:14" x14ac:dyDescent="0.25">
      <c r="B40" s="65" t="s">
        <v>18</v>
      </c>
      <c r="C40" s="65"/>
      <c r="D40" s="65"/>
      <c r="E40" s="65"/>
      <c r="F40" s="65"/>
      <c r="G40" s="65"/>
      <c r="H40" s="65"/>
      <c r="I40" s="65"/>
      <c r="J40" s="65"/>
      <c r="K40" s="65"/>
      <c r="L40" s="65"/>
      <c r="M40" s="65"/>
      <c r="N40" s="65"/>
    </row>
  </sheetData>
  <sheetProtection selectLockedCells="1"/>
  <mergeCells count="12">
    <mergeCell ref="B40:N40"/>
    <mergeCell ref="G2:N2"/>
    <mergeCell ref="B4:C4"/>
    <mergeCell ref="D4:E4"/>
    <mergeCell ref="H4:I4"/>
    <mergeCell ref="B5:N5"/>
    <mergeCell ref="I7:K7"/>
    <mergeCell ref="C11:D11"/>
    <mergeCell ref="E19:F19"/>
    <mergeCell ref="B34:N34"/>
    <mergeCell ref="B35:N35"/>
    <mergeCell ref="B36:N36"/>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Data!$A$66:$A$67</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workbookViewId="0">
      <selection activeCell="G49" sqref="G49"/>
    </sheetView>
  </sheetViews>
  <sheetFormatPr defaultRowHeight="15" x14ac:dyDescent="0.25"/>
  <cols>
    <col min="1" max="1" width="39.42578125" bestFit="1" customWidth="1"/>
    <col min="5" max="5" width="17" bestFit="1" customWidth="1"/>
  </cols>
  <sheetData>
    <row r="1" spans="1:7" x14ac:dyDescent="0.25">
      <c r="A1" t="s">
        <v>22</v>
      </c>
      <c r="B1">
        <v>10308</v>
      </c>
      <c r="C1">
        <v>24</v>
      </c>
      <c r="E1" t="s">
        <v>55</v>
      </c>
      <c r="F1">
        <v>3216</v>
      </c>
      <c r="G1">
        <v>16</v>
      </c>
    </row>
    <row r="2" spans="1:7" x14ac:dyDescent="0.25">
      <c r="A2" t="s">
        <v>23</v>
      </c>
      <c r="B2">
        <v>12026</v>
      </c>
      <c r="C2">
        <v>28</v>
      </c>
      <c r="E2" t="s">
        <v>24</v>
      </c>
      <c r="F2">
        <v>6432</v>
      </c>
      <c r="G2">
        <v>32</v>
      </c>
    </row>
    <row r="3" spans="1:7" x14ac:dyDescent="0.25">
      <c r="A3" t="s">
        <v>24</v>
      </c>
      <c r="B3">
        <v>13744</v>
      </c>
      <c r="C3">
        <v>32</v>
      </c>
      <c r="E3" t="s">
        <v>28</v>
      </c>
      <c r="F3">
        <v>9648</v>
      </c>
      <c r="G3">
        <v>48</v>
      </c>
    </row>
    <row r="4" spans="1:7" x14ac:dyDescent="0.25">
      <c r="A4" t="s">
        <v>25</v>
      </c>
      <c r="B4">
        <v>15462</v>
      </c>
      <c r="C4">
        <v>36</v>
      </c>
      <c r="E4" t="s">
        <v>32</v>
      </c>
      <c r="F4">
        <v>12864</v>
      </c>
      <c r="G4">
        <v>64</v>
      </c>
    </row>
    <row r="5" spans="1:7" x14ac:dyDescent="0.25">
      <c r="A5" t="s">
        <v>26</v>
      </c>
      <c r="B5">
        <v>17180</v>
      </c>
      <c r="C5">
        <v>40</v>
      </c>
    </row>
    <row r="6" spans="1:7" x14ac:dyDescent="0.25">
      <c r="A6" t="s">
        <v>27</v>
      </c>
      <c r="B6">
        <v>18898</v>
      </c>
      <c r="C6">
        <v>44</v>
      </c>
      <c r="E6" t="s">
        <v>53</v>
      </c>
      <c r="F6">
        <v>0</v>
      </c>
    </row>
    <row r="7" spans="1:7" x14ac:dyDescent="0.25">
      <c r="A7" t="s">
        <v>28</v>
      </c>
      <c r="B7">
        <v>20616</v>
      </c>
      <c r="C7">
        <v>48</v>
      </c>
      <c r="E7" t="s">
        <v>55</v>
      </c>
      <c r="F7" s="43">
        <v>154.68</v>
      </c>
    </row>
    <row r="8" spans="1:7" x14ac:dyDescent="0.25">
      <c r="A8" t="s">
        <v>29</v>
      </c>
      <c r="B8">
        <v>20616</v>
      </c>
      <c r="C8">
        <v>48</v>
      </c>
      <c r="E8" t="s">
        <v>24</v>
      </c>
      <c r="F8" s="43">
        <v>309.36</v>
      </c>
    </row>
    <row r="9" spans="1:7" x14ac:dyDescent="0.25">
      <c r="A9" t="s">
        <v>30</v>
      </c>
      <c r="B9">
        <v>20616</v>
      </c>
      <c r="C9">
        <v>48</v>
      </c>
      <c r="E9" t="s">
        <v>28</v>
      </c>
      <c r="F9" s="43">
        <v>464.04</v>
      </c>
    </row>
    <row r="10" spans="1:7" x14ac:dyDescent="0.25">
      <c r="A10" t="s">
        <v>31</v>
      </c>
      <c r="B10">
        <v>20616</v>
      </c>
      <c r="C10">
        <v>48</v>
      </c>
      <c r="E10" t="s">
        <v>32</v>
      </c>
      <c r="F10" s="43">
        <v>618.72</v>
      </c>
    </row>
    <row r="11" spans="1:7" x14ac:dyDescent="0.25">
      <c r="A11" t="s">
        <v>32</v>
      </c>
      <c r="B11">
        <v>20616</v>
      </c>
      <c r="C11">
        <v>48</v>
      </c>
    </row>
    <row r="12" spans="1:7" x14ac:dyDescent="0.25">
      <c r="A12" t="s">
        <v>33</v>
      </c>
      <c r="B12">
        <v>20616</v>
      </c>
      <c r="C12">
        <v>48</v>
      </c>
    </row>
    <row r="13" spans="1:7" x14ac:dyDescent="0.25">
      <c r="A13" t="s">
        <v>34</v>
      </c>
      <c r="B13">
        <v>20616</v>
      </c>
      <c r="C13">
        <v>48</v>
      </c>
    </row>
    <row r="14" spans="1:7" x14ac:dyDescent="0.25">
      <c r="A14" t="s">
        <v>35</v>
      </c>
      <c r="B14">
        <v>22334</v>
      </c>
      <c r="C14">
        <v>52</v>
      </c>
    </row>
    <row r="15" spans="1:7" x14ac:dyDescent="0.25">
      <c r="A15" t="s">
        <v>36</v>
      </c>
      <c r="B15">
        <v>24052</v>
      </c>
      <c r="C15">
        <v>56</v>
      </c>
    </row>
    <row r="16" spans="1:7" x14ac:dyDescent="0.25">
      <c r="A16" t="s">
        <v>37</v>
      </c>
      <c r="B16">
        <v>25770</v>
      </c>
      <c r="C16">
        <v>60</v>
      </c>
    </row>
    <row r="17" spans="1:3" x14ac:dyDescent="0.25">
      <c r="A17" t="s">
        <v>38</v>
      </c>
      <c r="B17">
        <v>27448</v>
      </c>
      <c r="C17">
        <v>64</v>
      </c>
    </row>
    <row r="19" spans="1:3" x14ac:dyDescent="0.25">
      <c r="A19" t="s">
        <v>7</v>
      </c>
      <c r="B19">
        <v>95</v>
      </c>
    </row>
    <row r="20" spans="1:3" x14ac:dyDescent="0.25">
      <c r="A20" t="s">
        <v>8</v>
      </c>
      <c r="B20">
        <v>0</v>
      </c>
    </row>
    <row r="22" spans="1:3" x14ac:dyDescent="0.25">
      <c r="A22" t="s">
        <v>101</v>
      </c>
      <c r="B22">
        <v>10757</v>
      </c>
    </row>
    <row r="23" spans="1:3" x14ac:dyDescent="0.25">
      <c r="A23" t="s">
        <v>44</v>
      </c>
      <c r="B23">
        <v>10839</v>
      </c>
    </row>
    <row r="24" spans="1:3" x14ac:dyDescent="0.25">
      <c r="A24" t="s">
        <v>85</v>
      </c>
      <c r="B24">
        <v>12719</v>
      </c>
    </row>
    <row r="25" spans="1:3" x14ac:dyDescent="0.25">
      <c r="A25" t="s">
        <v>71</v>
      </c>
      <c r="B25">
        <v>11508</v>
      </c>
    </row>
    <row r="26" spans="1:3" x14ac:dyDescent="0.25">
      <c r="A26" t="s">
        <v>70</v>
      </c>
      <c r="B26">
        <v>10839</v>
      </c>
    </row>
    <row r="27" spans="1:3" x14ac:dyDescent="0.25">
      <c r="A27" t="s">
        <v>88</v>
      </c>
      <c r="B27">
        <v>11620</v>
      </c>
    </row>
    <row r="28" spans="1:3" x14ac:dyDescent="0.25">
      <c r="A28" t="s">
        <v>87</v>
      </c>
      <c r="B28">
        <v>14572</v>
      </c>
    </row>
    <row r="29" spans="1:3" x14ac:dyDescent="0.25">
      <c r="A29" t="s">
        <v>89</v>
      </c>
      <c r="B29">
        <v>13152</v>
      </c>
    </row>
    <row r="30" spans="1:3" x14ac:dyDescent="0.25">
      <c r="A30" t="s">
        <v>43</v>
      </c>
      <c r="B30">
        <v>10839</v>
      </c>
    </row>
    <row r="31" spans="1:3" x14ac:dyDescent="0.25">
      <c r="A31" t="s">
        <v>86</v>
      </c>
      <c r="B31">
        <v>12719</v>
      </c>
    </row>
    <row r="32" spans="1:3" x14ac:dyDescent="0.25">
      <c r="A32" t="s">
        <v>91</v>
      </c>
      <c r="B32">
        <v>13152</v>
      </c>
    </row>
    <row r="33" spans="1:2" x14ac:dyDescent="0.25">
      <c r="A33" t="s">
        <v>90</v>
      </c>
      <c r="B33">
        <v>10913</v>
      </c>
    </row>
    <row r="34" spans="1:2" x14ac:dyDescent="0.25">
      <c r="A34" t="s">
        <v>92</v>
      </c>
      <c r="B34">
        <v>11417</v>
      </c>
    </row>
    <row r="35" spans="1:2" x14ac:dyDescent="0.25">
      <c r="A35" t="s">
        <v>93</v>
      </c>
      <c r="B35">
        <v>13152</v>
      </c>
    </row>
    <row r="36" spans="1:2" x14ac:dyDescent="0.25">
      <c r="A36" t="s">
        <v>94</v>
      </c>
      <c r="B36">
        <v>10913</v>
      </c>
    </row>
    <row r="37" spans="1:2" x14ac:dyDescent="0.25">
      <c r="A37" t="s">
        <v>95</v>
      </c>
      <c r="B37">
        <v>11417</v>
      </c>
    </row>
    <row r="38" spans="1:2" x14ac:dyDescent="0.25">
      <c r="A38" t="s">
        <v>76</v>
      </c>
      <c r="B38">
        <v>11508</v>
      </c>
    </row>
    <row r="39" spans="1:2" x14ac:dyDescent="0.25">
      <c r="A39" t="s">
        <v>77</v>
      </c>
      <c r="B39">
        <v>15267</v>
      </c>
    </row>
    <row r="40" spans="1:2" x14ac:dyDescent="0.25">
      <c r="A40" t="s">
        <v>69</v>
      </c>
      <c r="B40">
        <v>14573</v>
      </c>
    </row>
    <row r="41" spans="1:2" x14ac:dyDescent="0.25">
      <c r="A41" t="s">
        <v>72</v>
      </c>
      <c r="B41">
        <v>11508</v>
      </c>
    </row>
    <row r="42" spans="1:2" x14ac:dyDescent="0.25">
      <c r="A42" t="s">
        <v>73</v>
      </c>
      <c r="B42">
        <v>14573</v>
      </c>
    </row>
    <row r="43" spans="1:2" x14ac:dyDescent="0.25">
      <c r="A43" t="s">
        <v>74</v>
      </c>
      <c r="B43">
        <v>12301</v>
      </c>
    </row>
    <row r="44" spans="1:2" x14ac:dyDescent="0.25">
      <c r="A44" t="s">
        <v>75</v>
      </c>
      <c r="B44">
        <v>15267</v>
      </c>
    </row>
    <row r="45" spans="1:2" x14ac:dyDescent="0.25">
      <c r="A45" t="s">
        <v>96</v>
      </c>
      <c r="B45">
        <v>13152</v>
      </c>
    </row>
    <row r="46" spans="1:2" x14ac:dyDescent="0.25">
      <c r="A46" t="s">
        <v>97</v>
      </c>
      <c r="B46">
        <v>10913</v>
      </c>
    </row>
    <row r="47" spans="1:2" x14ac:dyDescent="0.25">
      <c r="A47" t="s">
        <v>98</v>
      </c>
      <c r="B47">
        <v>13152</v>
      </c>
    </row>
    <row r="48" spans="1:2" x14ac:dyDescent="0.25">
      <c r="A48" t="s">
        <v>102</v>
      </c>
      <c r="B48">
        <v>10839</v>
      </c>
    </row>
    <row r="49" spans="1:2" x14ac:dyDescent="0.25">
      <c r="A49" t="s">
        <v>103</v>
      </c>
      <c r="B49">
        <v>12719</v>
      </c>
    </row>
    <row r="50" spans="1:2" x14ac:dyDescent="0.25">
      <c r="A50" t="s">
        <v>99</v>
      </c>
      <c r="B50">
        <v>10913</v>
      </c>
    </row>
    <row r="51" spans="1:2" x14ac:dyDescent="0.25">
      <c r="A51" t="s">
        <v>100</v>
      </c>
      <c r="B51">
        <v>12284</v>
      </c>
    </row>
    <row r="52" spans="1:2" x14ac:dyDescent="0.25">
      <c r="A52" t="s">
        <v>45</v>
      </c>
      <c r="B52">
        <v>0</v>
      </c>
    </row>
    <row r="61" spans="1:2" x14ac:dyDescent="0.25">
      <c r="A61" t="s">
        <v>104</v>
      </c>
      <c r="B61">
        <v>7173</v>
      </c>
    </row>
    <row r="62" spans="1:2" x14ac:dyDescent="0.25">
      <c r="A62" t="s">
        <v>105</v>
      </c>
      <c r="B62">
        <v>6826</v>
      </c>
    </row>
    <row r="63" spans="1:2" x14ac:dyDescent="0.25">
      <c r="A63" t="s">
        <v>106</v>
      </c>
      <c r="B63">
        <v>6527</v>
      </c>
    </row>
    <row r="64" spans="1:2" x14ac:dyDescent="0.25">
      <c r="A64" t="s">
        <v>47</v>
      </c>
      <c r="B64">
        <v>0</v>
      </c>
    </row>
    <row r="66" spans="1:2" x14ac:dyDescent="0.25">
      <c r="A66" t="s">
        <v>7</v>
      </c>
      <c r="B66">
        <v>1990</v>
      </c>
    </row>
    <row r="67" spans="1:2" x14ac:dyDescent="0.25">
      <c r="A67" t="s">
        <v>8</v>
      </c>
      <c r="B67">
        <v>0</v>
      </c>
    </row>
    <row r="69" spans="1:2" x14ac:dyDescent="0.25">
      <c r="A69" t="s">
        <v>53</v>
      </c>
      <c r="B69">
        <v>0</v>
      </c>
    </row>
    <row r="70" spans="1:2" x14ac:dyDescent="0.25">
      <c r="A70" t="s">
        <v>22</v>
      </c>
      <c r="B70" s="43">
        <v>232.02</v>
      </c>
    </row>
    <row r="71" spans="1:2" x14ac:dyDescent="0.25">
      <c r="A71" t="s">
        <v>23</v>
      </c>
      <c r="B71">
        <v>270.69</v>
      </c>
    </row>
    <row r="72" spans="1:2" x14ac:dyDescent="0.25">
      <c r="A72" t="s">
        <v>24</v>
      </c>
      <c r="B72" s="43">
        <v>309.36</v>
      </c>
    </row>
    <row r="73" spans="1:2" x14ac:dyDescent="0.25">
      <c r="A73" t="s">
        <v>25</v>
      </c>
      <c r="B73">
        <v>348.03</v>
      </c>
    </row>
    <row r="74" spans="1:2" x14ac:dyDescent="0.25">
      <c r="A74" t="s">
        <v>26</v>
      </c>
      <c r="B74" s="43">
        <v>386.7</v>
      </c>
    </row>
    <row r="75" spans="1:2" x14ac:dyDescent="0.25">
      <c r="A75" t="s">
        <v>27</v>
      </c>
      <c r="B75">
        <v>425.37</v>
      </c>
    </row>
    <row r="76" spans="1:2" x14ac:dyDescent="0.25">
      <c r="A76" t="s">
        <v>28</v>
      </c>
      <c r="B76" s="43">
        <v>464.04</v>
      </c>
    </row>
    <row r="77" spans="1:2" x14ac:dyDescent="0.25">
      <c r="A77" t="s">
        <v>29</v>
      </c>
      <c r="B77">
        <v>502.71</v>
      </c>
    </row>
    <row r="78" spans="1:2" x14ac:dyDescent="0.25">
      <c r="A78" t="s">
        <v>30</v>
      </c>
      <c r="B78" s="43">
        <v>541.38</v>
      </c>
    </row>
    <row r="79" spans="1:2" x14ac:dyDescent="0.25">
      <c r="A79" t="s">
        <v>31</v>
      </c>
      <c r="B79">
        <v>580.04999999999995</v>
      </c>
    </row>
    <row r="80" spans="1:2" x14ac:dyDescent="0.25">
      <c r="A80" t="s">
        <v>32</v>
      </c>
      <c r="B80" s="43">
        <v>618.72</v>
      </c>
    </row>
    <row r="81" spans="1:2" x14ac:dyDescent="0.25">
      <c r="A81" t="s">
        <v>33</v>
      </c>
      <c r="B81">
        <v>657.39</v>
      </c>
    </row>
    <row r="82" spans="1:2" x14ac:dyDescent="0.25">
      <c r="A82" t="s">
        <v>34</v>
      </c>
      <c r="B82" s="43">
        <v>696.06</v>
      </c>
    </row>
    <row r="83" spans="1:2" x14ac:dyDescent="0.25">
      <c r="A83" t="s">
        <v>35</v>
      </c>
      <c r="B83">
        <v>734.73</v>
      </c>
    </row>
    <row r="84" spans="1:2" x14ac:dyDescent="0.25">
      <c r="A84" t="s">
        <v>36</v>
      </c>
      <c r="B84" s="43">
        <v>773.4</v>
      </c>
    </row>
    <row r="85" spans="1:2" x14ac:dyDescent="0.25">
      <c r="A85" t="s">
        <v>37</v>
      </c>
      <c r="B85">
        <v>812.07</v>
      </c>
    </row>
    <row r="86" spans="1:2" x14ac:dyDescent="0.25">
      <c r="A86" t="s">
        <v>38</v>
      </c>
      <c r="B86" s="43">
        <v>850.74</v>
      </c>
    </row>
  </sheetData>
  <sheetProtection algorithmName="SHA-512" hashValue="SFifbTajPrWmmhCSiBaOJGPJETrCZQMF3kR+/YLDPTyu7X+VDEd5vTYbjC2x4c8LJKaSW2XDBRbtnPlqoGcoHQ==" saltValue="uZng0sPjEzLollaaGc5w3g=="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Traditional Students</vt:lpstr>
      <vt:lpstr>University College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2018-06-07T19:52:05Z</cp:lastPrinted>
  <dcterms:created xsi:type="dcterms:W3CDTF">2018-06-06T22:54:45Z</dcterms:created>
  <dcterms:modified xsi:type="dcterms:W3CDTF">2025-04-25T16:46:31Z</dcterms:modified>
</cp:coreProperties>
</file>