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88D53EE5-A8B3-46D3-9B8A-086B92FF0F3C}" xr6:coauthVersionLast="47" xr6:coauthVersionMax="47" xr10:uidLastSave="{00000000-0000-0000-0000-000000000000}"/>
  <workbookProtection workbookAlgorithmName="SHA-512" workbookHashValue="FMCxVG4NB0mK6bffqnFtIbZ3Cqs6OHk+uKiaI3AG2s/i2YJOJPEvbg+3ZmJOeqFA22Rlj31hf/QAe8pWb6f8xg==" workbookSaltValue="AFdrPn+QbM583BMt8ocUiw==" workbookSpinCount="100000" lockStructure="1"/>
  <bookViews>
    <workbookView xWindow="1140" yWindow="204" windowWidth="20316" windowHeight="12036" tabRatio="721" xr2:uid="{00000000-000D-0000-FFFF-FFFF00000000}"/>
  </bookViews>
  <sheets>
    <sheet name="Worksheets Home" sheetId="4" r:id="rId1"/>
    <sheet name="Music Master's" sheetId="24" r:id="rId2"/>
    <sheet name="Music Cert" sheetId="23" r:id="rId3"/>
    <sheet name="All Other Programs" sheetId="1" r:id="rId4"/>
    <sheet name="Data" sheetId="2" state="hidden" r:id="rId5"/>
  </sheets>
  <definedNames>
    <definedName name="Credits">Data!$A$6:$A$22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 l="1"/>
  <c r="L10" i="1"/>
  <c r="J10" i="1"/>
  <c r="H25" i="24"/>
  <c r="N24" i="24"/>
  <c r="L24" i="24"/>
  <c r="J24" i="24"/>
  <c r="N23" i="24"/>
  <c r="L23" i="24"/>
  <c r="J23" i="24"/>
  <c r="H23" i="24"/>
  <c r="N22" i="24"/>
  <c r="L22" i="24"/>
  <c r="J22" i="24"/>
  <c r="N21" i="24"/>
  <c r="L21" i="24"/>
  <c r="J21" i="24"/>
  <c r="J26" i="24" s="1"/>
  <c r="N20" i="24"/>
  <c r="N26" i="24" s="1"/>
  <c r="L20" i="24"/>
  <c r="L26" i="24" s="1"/>
  <c r="J20" i="24"/>
  <c r="L17" i="24"/>
  <c r="N16" i="24"/>
  <c r="L16" i="24"/>
  <c r="J16" i="24"/>
  <c r="H16" i="24" s="1"/>
  <c r="N15" i="24"/>
  <c r="J15" i="24"/>
  <c r="H15" i="24" s="1"/>
  <c r="N14" i="24"/>
  <c r="L14" i="24"/>
  <c r="J14" i="24"/>
  <c r="H14" i="24" s="1"/>
  <c r="N13" i="24"/>
  <c r="L13" i="24"/>
  <c r="J13" i="24"/>
  <c r="H13" i="24"/>
  <c r="N12" i="24"/>
  <c r="L12" i="24"/>
  <c r="J12" i="24"/>
  <c r="H12" i="24" s="1"/>
  <c r="N10" i="24"/>
  <c r="N17" i="24" s="1"/>
  <c r="L10" i="24"/>
  <c r="J10" i="24"/>
  <c r="H10" i="24"/>
  <c r="H17" i="24" s="1"/>
  <c r="N14" i="23"/>
  <c r="J14" i="23"/>
  <c r="L12" i="23"/>
  <c r="N15" i="23"/>
  <c r="L15" i="23"/>
  <c r="J15" i="23"/>
  <c r="N16" i="1"/>
  <c r="L16" i="1"/>
  <c r="J16" i="1"/>
  <c r="N12" i="23"/>
  <c r="J12" i="23"/>
  <c r="N10" i="23"/>
  <c r="L10" i="23"/>
  <c r="J10" i="23"/>
  <c r="N12" i="1"/>
  <c r="L12" i="1"/>
  <c r="J12" i="1"/>
  <c r="H22" i="24" l="1"/>
  <c r="H26" i="24" s="1"/>
  <c r="H28" i="24" s="1"/>
  <c r="N28" i="24"/>
  <c r="L28" i="24"/>
  <c r="J17" i="24"/>
  <c r="J28" i="24" s="1"/>
  <c r="L14" i="1"/>
  <c r="N22" i="23" l="1"/>
  <c r="L22" i="23"/>
  <c r="J22" i="23"/>
  <c r="N21" i="23"/>
  <c r="L21" i="23"/>
  <c r="J21" i="23"/>
  <c r="N23" i="1"/>
  <c r="L23" i="1"/>
  <c r="J23" i="1"/>
  <c r="N22" i="1"/>
  <c r="L22" i="1"/>
  <c r="J22" i="1"/>
  <c r="N13" i="1" l="1"/>
  <c r="L13" i="1"/>
  <c r="J13" i="1"/>
  <c r="N14" i="1" l="1"/>
  <c r="J14" i="1"/>
  <c r="H14" i="1" l="1"/>
  <c r="H25" i="1"/>
  <c r="N24" i="1"/>
  <c r="L24" i="1"/>
  <c r="J24" i="1"/>
  <c r="H23" i="1"/>
  <c r="N21" i="1"/>
  <c r="L21" i="1"/>
  <c r="J21" i="1"/>
  <c r="N20" i="1"/>
  <c r="L20" i="1"/>
  <c r="J20" i="1"/>
  <c r="N15" i="1"/>
  <c r="J15" i="1"/>
  <c r="H12" i="1"/>
  <c r="N26" i="1" l="1"/>
  <c r="H22" i="1"/>
  <c r="H26" i="1" s="1"/>
  <c r="J26" i="1"/>
  <c r="L26" i="1"/>
  <c r="J17" i="1"/>
  <c r="L17" i="1"/>
  <c r="H15" i="1"/>
  <c r="H16" i="1"/>
  <c r="H13" i="1"/>
  <c r="N17" i="1"/>
  <c r="H10" i="1"/>
  <c r="N28" i="1" l="1"/>
  <c r="L28" i="1"/>
  <c r="J28" i="1"/>
  <c r="H17" i="1"/>
  <c r="H28" i="1" s="1"/>
  <c r="H22" i="23" l="1"/>
  <c r="H24" i="23" l="1"/>
  <c r="N23" i="23"/>
  <c r="L23" i="23"/>
  <c r="J23" i="23"/>
  <c r="N20" i="23"/>
  <c r="L20" i="23"/>
  <c r="J20" i="23"/>
  <c r="N19" i="23"/>
  <c r="L19" i="23"/>
  <c r="J19" i="23"/>
  <c r="N16" i="23" l="1"/>
  <c r="H14" i="23"/>
  <c r="L16" i="23"/>
  <c r="J16" i="23"/>
  <c r="H13" i="23"/>
  <c r="H12" i="23"/>
  <c r="H15" i="23"/>
  <c r="H10" i="23"/>
  <c r="H16" i="23" l="1"/>
  <c r="J25" i="23"/>
  <c r="J27" i="23" s="1"/>
  <c r="L25" i="23" l="1"/>
  <c r="L27" i="23" s="1"/>
  <c r="N25" i="23"/>
  <c r="N27" i="23" s="1"/>
  <c r="H21" i="23" l="1"/>
  <c r="H25" i="23" s="1"/>
  <c r="H27" i="23" s="1"/>
</calcChain>
</file>

<file path=xl/sharedStrings.xml><?xml version="1.0" encoding="utf-8"?>
<sst xmlns="http://schemas.openxmlformats.org/spreadsheetml/2006/main" count="184" uniqueCount="76">
  <si>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</si>
  <si>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</si>
  <si>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</si>
  <si>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</si>
  <si>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</si>
  <si>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</si>
  <si>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</si>
  <si>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</si>
  <si>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</si>
  <si>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</si>
  <si>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</si>
  <si>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</si>
  <si>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</si>
  <si>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</si>
  <si>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</si>
  <si>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</si>
  <si>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</si>
  <si>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</si>
  <si>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</si>
  <si>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</si>
  <si>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</si>
  <si>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</si>
  <si>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</si>
  <si>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</si>
  <si>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</si>
  <si>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</si>
  <si>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</si>
  <si>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</si>
  <si>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</si>
  <si>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</si>
  <si>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</si>
  <si>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</si>
  <si>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</si>
  <si>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</si>
  <si>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</si>
  <si>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</si>
  <si>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</si>
  <si>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</si>
  <si>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</si>
  <si>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</si>
  <si>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</si>
  <si>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</si>
  <si>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</si>
  <si>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Will you enroll in DU's Health Insurance Plan?</t>
  </si>
  <si>
    <t>Technology fees are $4 per credit. If you will be enrolled in less than 4 credits, you will not be eligible for federal student loans.</t>
  </si>
  <si>
    <t>Are you a music student?</t>
  </si>
  <si>
    <t>Music Fee:</t>
  </si>
  <si>
    <t>Choose Your Program:</t>
  </si>
  <si>
    <t>Music certificate programs</t>
  </si>
  <si>
    <r>
      <rPr>
        <b/>
        <i/>
        <sz val="11"/>
        <color rgb="FF000000"/>
        <rFont val="Calibri"/>
        <family val="2"/>
        <scheme val="minor"/>
      </rPr>
      <t xml:space="preserve">Note: </t>
    </r>
    <r>
      <rPr>
        <i/>
        <sz val="11"/>
        <color rgb="FF000000"/>
        <rFont val="Calibri"/>
        <family val="2"/>
        <scheme val="minor"/>
      </rPr>
      <t xml:space="preserve">If you are in a music certificate program, please use the worksheet on the next tab. </t>
    </r>
  </si>
  <si>
    <r>
      <t xml:space="preserve">2024-25 Estimated Billing Worksheets
</t>
    </r>
    <r>
      <rPr>
        <b/>
        <i/>
        <sz val="16"/>
        <color theme="1"/>
        <rFont val="Calibri"/>
        <family val="2"/>
        <scheme val="minor"/>
      </rPr>
      <t>College of Arts, Humanities &amp; Social Sciences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</si>
  <si>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2024-25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</si>
  <si>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FALL 2024:</t>
  </si>
  <si>
    <t>WINTER 2025:</t>
  </si>
  <si>
    <t>SPRING 2025:</t>
  </si>
  <si>
    <t>FALL 2024</t>
  </si>
  <si>
    <t>WINTER 2025</t>
  </si>
  <si>
    <t>SPRING 2025</t>
  </si>
  <si>
    <t>This worksheet automatically deducts the 1.057% origination fee from the Direct Unsubsidized loan amount. Most students who submit the FAFSA
are eligible to borrow up to $20,500 in an unsubsidized loan per academic year.</t>
  </si>
  <si>
    <t>Music Cert</t>
  </si>
  <si>
    <t>Tuition for the 2024-2025 academic year is $1,612 per credit.</t>
  </si>
  <si>
    <r>
      <t>DU Health &amp; Counseling Fee</t>
    </r>
    <r>
      <rPr>
        <u/>
        <vertAlign val="superscript"/>
        <sz val="11"/>
        <color theme="10"/>
        <rFont val="Calibri"/>
        <family val="2"/>
        <scheme val="minor"/>
      </rPr>
      <t>3</t>
    </r>
  </si>
  <si>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</si>
  <si>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</si>
  <si>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r>
      <t xml:space="preserve">The Health and Counseling Fee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</si>
  <si>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Remember: This worksheet only includes the most common fees assessed to graduate students. Some courses and programs may have additional fees not listed here.</t>
  </si>
  <si>
    <t>2024-25 Estimated Billing Worksheet
Music Certificate Programs</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</si>
  <si>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</si>
  <si>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t>Tuition for the 2024-2025 academic year is $834 per credit.</t>
  </si>
  <si>
    <r>
      <t>DU Health &amp; Counseling Fee</t>
    </r>
    <r>
      <rPr>
        <u/>
        <vertAlign val="superscript"/>
        <sz val="11"/>
        <color theme="10"/>
        <rFont val="Calibri"/>
        <family val="2"/>
        <scheme val="minor"/>
      </rPr>
      <t>3</t>
    </r>
    <r>
      <rPr>
        <u/>
        <sz val="11"/>
        <color theme="10"/>
        <rFont val="Calibri"/>
        <family val="2"/>
        <scheme val="minor"/>
      </rPr>
      <t xml:space="preserve"> </t>
    </r>
  </si>
  <si>
    <t>select</t>
  </si>
  <si>
    <t>2024-25 Estimated Billing Worksheet
Lamont School of Music Master's Programs</t>
  </si>
  <si>
    <t>Music Master's</t>
  </si>
  <si>
    <t>All Other Programs</t>
  </si>
  <si>
    <t>2024-25 Estimated Billing Worksheet
Non-Music Programs</t>
  </si>
  <si>
    <t>Music master's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</si>
</sst>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
      <i/>
      <sz val="11"/>
      <color theme="1"/>
      <name val="Calibri"/>
      <family val="2"/>
      <scheme val="minor"/>
    </font>
    <font>
      <u/>
      <vertAlign val="superscript"/>
      <sz val="11"/>
      <color theme="10"/>
      <name val="Calibri"/>
      <family val="2"/>
      <scheme val="minor"/>
    </font>
    <font>
      <b/>
      <i/>
      <sz val="11"/>
      <color rgb="FFBA0C2F"/>
      <name val="Calibri"/>
      <family val="2"/>
      <scheme val="minor"/>
    </font>
    <font>
      <i/>
      <sz val="10"/>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style="dash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10" fillId="0" borderId="7" xfId="1" applyFont="1" applyBorder="1"/>
    <xf numFmtId="0" fontId="10"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0" fontId="0" fillId="0" borderId="3" xfId="0" applyBorder="1"/>
    <xf numFmtId="44" fontId="0" fillId="0" borderId="3" xfId="1" applyFont="1" applyFill="1" applyBorder="1"/>
    <xf numFmtId="44" fontId="0" fillId="3" borderId="3" xfId="1" applyFont="1" applyFill="1" applyBorder="1" applyProtection="1">
      <protection locked="0"/>
    </xf>
    <xf numFmtId="0" fontId="0" fillId="0" borderId="0" xfId="0" applyAlignment="1">
      <alignment horizontal="left" indent="2"/>
    </xf>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Alignment="1">
      <alignment horizontal="left"/>
    </xf>
    <xf numFmtId="44" fontId="2" fillId="0" borderId="0" xfId="1" applyFont="1" applyAlignment="1">
      <alignment horizontal="center"/>
    </xf>
    <xf numFmtId="0" fontId="11" fillId="0" borderId="0" xfId="0" applyFont="1" applyAlignment="1">
      <alignment horizontal="left" vertical="center" wrapText="1" inden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Alignment="1">
      <alignment horizontal="left" vertical="top" indent="1"/>
    </xf>
    <xf numFmtId="0" fontId="0" fillId="3" borderId="0" xfId="0" applyFill="1" applyAlignment="1">
      <alignment horizontal="left" indent="1"/>
    </xf>
    <xf numFmtId="44" fontId="0" fillId="0" borderId="0" xfId="1" applyFont="1" applyFill="1" applyBorder="1"/>
    <xf numFmtId="44" fontId="0" fillId="2" borderId="9" xfId="1" applyFont="1" applyFill="1" applyBorder="1" applyProtection="1">
      <protection locked="0"/>
    </xf>
    <xf numFmtId="0" fontId="13" fillId="0" borderId="0" xfId="2" applyAlignment="1" applyProtection="1">
      <alignment horizontal="left" indent="5"/>
    </xf>
    <xf numFmtId="0" fontId="0" fillId="0" borderId="0" xfId="0" applyAlignment="1">
      <alignment horizontal="left" wrapText="1"/>
    </xf>
    <xf numFmtId="0" fontId="19" fillId="0" borderId="0" xfId="0" applyFont="1"/>
    <xf numFmtId="0" fontId="0" fillId="3" borderId="10" xfId="0" applyFill="1" applyBorder="1"/>
    <xf numFmtId="0" fontId="0" fillId="4" borderId="10" xfId="0" applyFill="1" applyBorder="1"/>
    <xf numFmtId="0" fontId="4" fillId="0" borderId="0" xfId="0" applyFont="1" applyAlignment="1">
      <alignment horizontal="center" wrapText="1"/>
    </xf>
    <xf numFmtId="0" fontId="20" fillId="2" borderId="4" xfId="0" applyFont="1" applyFill="1" applyBorder="1" applyAlignment="1" applyProtection="1">
      <alignment wrapText="1"/>
      <protection locked="0"/>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Alignment="1">
      <alignment horizontal="left" vertical="center" wrapText="1"/>
    </xf>
    <xf numFmtId="0" fontId="3" fillId="0" borderId="3" xfId="0" applyFont="1" applyBorder="1" applyAlignment="1">
      <alignment horizontal="right" vertical="top" wrapText="1"/>
    </xf>
    <xf numFmtId="0" fontId="0" fillId="3" borderId="0" xfId="0" applyFill="1" applyAlignment="1">
      <alignment horizontal="center"/>
    </xf>
    <xf numFmtId="0" fontId="13" fillId="0" borderId="0" xfId="2" applyFill="1" applyBorder="1" applyAlignment="1">
      <alignment horizontal="left"/>
    </xf>
    <xf numFmtId="0" fontId="13" fillId="0" borderId="8" xfId="2" applyFill="1" applyBorder="1" applyAlignment="1">
      <alignment horizontal="left"/>
    </xf>
    <xf numFmtId="0" fontId="13" fillId="3" borderId="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11" fillId="0" borderId="0" xfId="0" applyFont="1" applyAlignment="1">
      <alignment horizontal="left" vertical="center" wrapText="1" indent="1"/>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BA0C2F"/>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1863582</xdr:colOff>
      <xdr:row>1</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50247" cy="42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490869</xdr:colOff>
      <xdr:row>1</xdr:row>
      <xdr:rowOff>529590</xdr:rowOff>
    </xdr:to>
    <xdr:pic>
      <xdr:nvPicPr>
        <xdr:cNvPr id="2" name="Picture 1">
          <a:extLst>
            <a:ext uri="{FF2B5EF4-FFF2-40B4-BE49-F238E27FC236}">
              <a16:creationId xmlns:a16="http://schemas.microsoft.com/office/drawing/2014/main" id="{F6FEB9C2-E85D-4C86-927F-A84E70E65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4320" y="329852"/>
          <a:ext cx="1816749" cy="418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106966</xdr:rowOff>
    </xdr:from>
    <xdr:to>
      <xdr:col>4</xdr:col>
      <xdr:colOff>516744</xdr:colOff>
      <xdr:row>1</xdr:row>
      <xdr:rowOff>533399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1"/>
          <a:ext cx="1840719" cy="4264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490869</xdr:colOff>
      <xdr:row>1</xdr:row>
      <xdr:rowOff>529590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799604" cy="4169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36"/>
    </row>
    <row r="2" spans="1:4" ht="47.25" customHeight="1" x14ac:dyDescent="0.35">
      <c r="B2" s="55" t="s">
        <v>50</v>
      </c>
      <c r="C2" s="56"/>
      <c r="D2" s="56"/>
    </row>
    <row r="3" spans="1:4" ht="8.25" customHeight="1" x14ac:dyDescent="0.25">
      <c r="B3" s="19"/>
      <c r="C3" s="21"/>
      <c r="D3" s="21"/>
    </row>
    <row r="4" spans="1:4" ht="66.75" customHeight="1" x14ac:dyDescent="0.25">
      <c r="B4" s="57" t="s">
        <v>51</v>
      </c>
      <c r="C4" s="57"/>
      <c r="D4" s="57"/>
    </row>
    <row r="5" spans="1:4" ht="21.75" customHeight="1" x14ac:dyDescent="0.25">
      <c r="C5"/>
    </row>
    <row r="6" spans="1:4" ht="27" customHeight="1" x14ac:dyDescent="0.25">
      <c r="B6" s="34" t="s">
        <v>47</v>
      </c>
      <c r="C6"/>
    </row>
    <row r="7" spans="1:4" x14ac:dyDescent="0.25">
      <c r="B7" s="35" t="s">
        <v>75</v>
      </c>
      <c r="C7"/>
    </row>
    <row r="8" spans="1:4" x14ac:dyDescent="0.25">
      <c r="B8" s="35" t="s">
        <v>48</v>
      </c>
      <c r="C8"/>
    </row>
    <row r="9" spans="1:4" x14ac:dyDescent="0.25">
      <c r="B9" s="35" t="s">
        <v>40</v>
      </c>
    </row>
    <row r="10" spans="1:4" x14ac:dyDescent="0.25">
      <c r="B10" s="47"/>
    </row>
    <row r="11" spans="1:4" x14ac:dyDescent="0.25">
      <c r="B11" s="47"/>
    </row>
    <row r="12" spans="1:4" x14ac:dyDescent="0.25">
      <c r="B12" s="47"/>
    </row>
    <row r="16" spans="1:4" x14ac:dyDescent="0.25">
      <c r="B16" s="54" t="s">
        <v>13</v>
      </c>
      <c r="C16" s="54"/>
      <c r="D16" s="54"/>
    </row>
  </sheetData>
  <sheetProtection algorithmName="SHA-512" hashValue="Stv7FfIigMsAdH28ZQn5pU8Jo9Mhn5rCBSw1Y9ygDiocHS0tmgXSB058SRAYjoJeMR8NfTk6XhVEPYgQTXM8Kg==" saltValue="DurArp8BLul2MHcz6CeFHQ==" spinCount="100000" sheet="1" selectLockedCells="1"/>
  <mergeCells count="3">
    <mergeCell ref="B16:D16"/>
    <mergeCell ref="B2:D2"/>
    <mergeCell ref="B4:D4"/>
  </mergeCells>
  <hyperlinks>
    <hyperlink ref="B8" location="'Music Cert'!A1" display="Music certificate programs" xr:uid="{00000000-0004-0000-0000-000000000000}"/>
    <hyperlink ref="B9" location="'All Other Programs'!A1" display="All other programs" xr:uid="{00000000-0004-0000-0000-000001000000}"/>
    <hyperlink ref="B7" location="'Music Master''s'!A1" display="Music master's programs" xr:uid="{4B363607-9A4C-441D-8324-C81F4DE99EC1}"/>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574FC-5968-4B13-8712-7F6621767741}">
  <sheetPr>
    <pageSetUpPr fitToPage="1"/>
  </sheetPr>
  <dimension ref="A1:O39"/>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1:15" ht="17.25" customHeight="1" x14ac:dyDescent="0.25">
      <c r="A1" s="36"/>
    </row>
    <row r="2" spans="1:15" ht="47.25" customHeight="1" x14ac:dyDescent="0.25">
      <c r="F2" s="58" t="s">
        <v>71</v>
      </c>
      <c r="G2" s="58"/>
      <c r="H2" s="58"/>
      <c r="I2" s="58"/>
      <c r="J2" s="58"/>
      <c r="K2" s="58"/>
      <c r="L2" s="58"/>
      <c r="M2" s="58"/>
      <c r="N2" s="58"/>
      <c r="O2" s="58"/>
    </row>
    <row r="3" spans="1:15" ht="8.25" customHeight="1" x14ac:dyDescent="0.25">
      <c r="B3" s="19"/>
      <c r="C3" s="19"/>
      <c r="D3" s="19"/>
      <c r="E3" s="19"/>
      <c r="F3" s="19"/>
      <c r="G3" s="19"/>
      <c r="H3" s="20"/>
      <c r="I3" s="21"/>
      <c r="J3" s="21"/>
      <c r="K3" s="21"/>
      <c r="L3" s="21"/>
      <c r="M3" s="21"/>
      <c r="N3" s="21"/>
      <c r="O3" s="21"/>
    </row>
    <row r="4" spans="1:15" ht="27.75" customHeight="1" x14ac:dyDescent="0.25">
      <c r="B4" s="39"/>
      <c r="C4" s="43" t="s">
        <v>49</v>
      </c>
      <c r="D4" s="39"/>
      <c r="E4" s="39"/>
      <c r="F4" s="39"/>
      <c r="G4" s="39"/>
      <c r="H4" s="39"/>
      <c r="I4" s="39"/>
      <c r="J4" s="39"/>
      <c r="K4" s="39"/>
      <c r="L4" s="39"/>
      <c r="M4" s="39"/>
      <c r="N4" s="39"/>
      <c r="O4" s="39"/>
    </row>
    <row r="5" spans="1:15" ht="19.5" customHeight="1" x14ac:dyDescent="0.25">
      <c r="J5" s="38" t="s">
        <v>52</v>
      </c>
      <c r="L5" s="38" t="s">
        <v>53</v>
      </c>
      <c r="N5" s="38" t="s">
        <v>54</v>
      </c>
    </row>
    <row r="6" spans="1:15" ht="18" customHeight="1" x14ac:dyDescent="0.3">
      <c r="D6" s="6" t="s">
        <v>14</v>
      </c>
      <c r="E6" s="27"/>
      <c r="F6" s="27"/>
      <c r="G6" s="27"/>
      <c r="H6" s="27"/>
      <c r="I6" s="27"/>
      <c r="J6" s="53" t="s">
        <v>70</v>
      </c>
      <c r="L6" s="53" t="s">
        <v>70</v>
      </c>
      <c r="M6" s="22"/>
      <c r="N6" s="53" t="s">
        <v>70</v>
      </c>
      <c r="O6" s="27"/>
    </row>
    <row r="7" spans="1:15" ht="6" customHeight="1" x14ac:dyDescent="0.25"/>
    <row r="8" spans="1:15" ht="15.75" thickBot="1" x14ac:dyDescent="0.3">
      <c r="B8" s="1" t="s">
        <v>7</v>
      </c>
      <c r="C8" s="1"/>
      <c r="D8" s="2"/>
      <c r="E8" s="2"/>
      <c r="F8" s="2"/>
      <c r="G8" s="2"/>
      <c r="H8" s="4" t="s">
        <v>3</v>
      </c>
      <c r="I8" s="3"/>
      <c r="J8" s="4" t="s">
        <v>55</v>
      </c>
      <c r="K8" s="3"/>
      <c r="L8" s="4" t="s">
        <v>56</v>
      </c>
      <c r="M8" s="4"/>
      <c r="N8" s="4" t="s">
        <v>57</v>
      </c>
      <c r="O8" s="2"/>
    </row>
    <row r="9" spans="1:15" ht="9" customHeight="1" x14ac:dyDescent="0.25"/>
    <row r="10" spans="1:15" ht="21.75" customHeight="1" x14ac:dyDescent="0.25">
      <c r="B10" s="9" t="s">
        <v>1</v>
      </c>
      <c r="C10" s="9"/>
      <c r="D10" s="59"/>
      <c r="E10" s="59"/>
      <c r="F10" s="10"/>
      <c r="G10" s="10"/>
      <c r="H10" s="11" t="e">
        <f>J10+L10+N10</f>
        <v>#N/A</v>
      </c>
      <c r="I10" s="10"/>
      <c r="J10" s="11" t="e">
        <f>VLOOKUP(J6, Data!A3:E22, 2, FALSE)</f>
        <v>#N/A</v>
      </c>
      <c r="K10" s="10"/>
      <c r="L10" s="11" t="e">
        <f>VLOOKUP(L6, Data!A3:E22, 2, FALSE)</f>
        <v>#N/A</v>
      </c>
      <c r="M10" s="11"/>
      <c r="N10" s="11" t="e">
        <f>VLOOKUP(N6, Data!A3:E22, 2, FALSE)</f>
        <v>#N/A</v>
      </c>
      <c r="O10" s="10"/>
    </row>
    <row r="11" spans="1:15" ht="21.75" customHeight="1" x14ac:dyDescent="0.25">
      <c r="B11" s="37" t="s">
        <v>0</v>
      </c>
      <c r="C11" s="37"/>
    </row>
    <row r="12" spans="1:15" ht="21.75" customHeight="1" x14ac:dyDescent="0.25">
      <c r="B12" s="12" t="s">
        <v>2</v>
      </c>
      <c r="C12" s="12"/>
      <c r="D12" s="10"/>
      <c r="E12" s="10"/>
      <c r="F12" s="10"/>
      <c r="G12" s="10"/>
      <c r="H12" s="11" t="e">
        <f>J12+L12+N12</f>
        <v>#N/A</v>
      </c>
      <c r="I12" s="10"/>
      <c r="J12" s="11" t="e">
        <f>VLOOKUP(J6, Data!A3:E22, 3, FALSE)</f>
        <v>#N/A</v>
      </c>
      <c r="K12" s="10"/>
      <c r="L12" s="11" t="e">
        <f>VLOOKUP(L6, Data!A3:E22, 3, FALSE)</f>
        <v>#N/A</v>
      </c>
      <c r="M12" s="11"/>
      <c r="N12" s="11" t="e">
        <f>VLOOKUP(N6, Data!A3:E22, 3, FALSE)</f>
        <v>#N/A</v>
      </c>
      <c r="O12" s="10"/>
    </row>
    <row r="13" spans="1:15" ht="21.75" customHeight="1" x14ac:dyDescent="0.25">
      <c r="B13" s="33" t="s">
        <v>16</v>
      </c>
      <c r="C13" s="33"/>
      <c r="H13" s="5" t="e">
        <f>J13+L13+N13</f>
        <v>#N/A</v>
      </c>
      <c r="J13" s="5" t="e">
        <f>IF(J6&lt;&gt;"not enrolled",(VLOOKUP(J6,Data!A3:D22,4,FALSE)),0)</f>
        <v>#N/A</v>
      </c>
      <c r="L13" s="5" t="e">
        <f>IF(L6&lt;&gt;"not enrolled",(VLOOKUP(L6,Data!A3:D22,4,FALSE)),0)</f>
        <v>#N/A</v>
      </c>
      <c r="N13" s="5" t="e">
        <f>IF(N6&lt;&gt;"not enrolled",(VLOOKUP(N6,Data!A3:D22,4,FALSE)),0)</f>
        <v>#N/A</v>
      </c>
    </row>
    <row r="14" spans="1:15" ht="21.75" customHeight="1" x14ac:dyDescent="0.25">
      <c r="B14" s="12" t="s">
        <v>45</v>
      </c>
      <c r="C14" s="44"/>
      <c r="D14" s="10"/>
      <c r="E14" s="10"/>
      <c r="F14" s="29"/>
      <c r="G14" s="10"/>
      <c r="H14" s="11" t="e">
        <f>J14+L14+N14</f>
        <v>#N/A</v>
      </c>
      <c r="I14" s="10"/>
      <c r="J14" s="11" t="e">
        <f>VLOOKUP(F14,Data!M3:N4,2,FALSE)</f>
        <v>#N/A</v>
      </c>
      <c r="K14" s="10"/>
      <c r="L14" s="11" t="e">
        <f>IF((L6&lt;&gt;"not enrolled"),VLOOKUP(F14,Data!M3:N4,2,FALSE),0)</f>
        <v>#N/A</v>
      </c>
      <c r="M14" s="11"/>
      <c r="N14" s="11" t="e">
        <f>VLOOKUP(F14,Data!M3:N4,2,FALSE)</f>
        <v>#N/A</v>
      </c>
      <c r="O14" s="10"/>
    </row>
    <row r="15" spans="1:15" ht="21.75" customHeight="1" x14ac:dyDescent="0.25">
      <c r="B15" s="60" t="s">
        <v>43</v>
      </c>
      <c r="C15" s="60"/>
      <c r="D15" s="60"/>
      <c r="E15" s="61"/>
      <c r="F15" s="29"/>
      <c r="H15" s="45">
        <f>J15+L15+N15</f>
        <v>0</v>
      </c>
      <c r="J15" s="45">
        <f>IF(AND(F15="Yes", J6&lt;&gt;"not enrolled"), (VLOOKUP(F15, Data!A25:C26, 2, FALSE)), 0)</f>
        <v>0</v>
      </c>
      <c r="L15" s="45">
        <v>0</v>
      </c>
      <c r="M15" s="45"/>
      <c r="N15" s="45">
        <f>IF(AND(F15="Yes", N6&lt;&gt;"not enrolled"), (VLOOKUP(F15, Data!A25:C26, 2, FALSE)), 0)</f>
        <v>0</v>
      </c>
    </row>
    <row r="16" spans="1:15" ht="21.75" customHeight="1" x14ac:dyDescent="0.25">
      <c r="B16" s="62" t="s">
        <v>61</v>
      </c>
      <c r="C16" s="62"/>
      <c r="D16" s="62"/>
      <c r="E16" s="62"/>
      <c r="F16" s="50"/>
      <c r="G16" s="25"/>
      <c r="H16" s="26">
        <f>J16+L16+N16</f>
        <v>0</v>
      </c>
      <c r="I16" s="25"/>
      <c r="J16" s="46">
        <f>IF(AND(J6&lt;&gt;"select", J6&lt;&gt;"not enrolled",J6&lt;&gt;"4 credits",J6&lt;&gt;"5 credits",J6&lt;&gt;"6 credits",J6&lt;&gt;"7 credits"), 241, 0)</f>
        <v>0</v>
      </c>
      <c r="K16" s="25"/>
      <c r="L16" s="46">
        <f>IF(AND(L6&lt;&gt;"select",L6&lt;&gt;"not enrolled",L6&lt;&gt;"4 credits",L6&lt;&gt;"5 credits",L6&lt;&gt;"6 credits",L6&lt;&gt;"7 credits"), 241, 0)</f>
        <v>0</v>
      </c>
      <c r="M16" s="26"/>
      <c r="N16" s="46">
        <f>IF(AND(N6&lt;&gt;"select",N6&lt;&gt;"not enrolled",N6&lt;&gt;"4 credits",N6&lt;&gt;"5 credits",N6&lt;&gt;"6 credits",N6&lt;&gt;"7 credits"), 241, 0)</f>
        <v>0</v>
      </c>
      <c r="O16" s="25"/>
    </row>
    <row r="17" spans="2:15" ht="21.75" customHeight="1" x14ac:dyDescent="0.25">
      <c r="D17" s="7" t="s">
        <v>6</v>
      </c>
      <c r="H17" s="8" t="e">
        <f>SUM(H10, H12:H16)</f>
        <v>#N/A</v>
      </c>
      <c r="J17" s="8" t="e">
        <f>SUM(J10,J12:J16)</f>
        <v>#N/A</v>
      </c>
      <c r="L17" s="8" t="e">
        <f>SUM(L10,L12:L16)</f>
        <v>#N/A</v>
      </c>
      <c r="M17" s="8"/>
      <c r="N17" s="8" t="e">
        <f>SUM(N10,N12:N16)</f>
        <v>#N/A</v>
      </c>
    </row>
    <row r="18" spans="2:15" ht="24" customHeight="1" x14ac:dyDescent="0.25"/>
    <row r="19" spans="2:15" ht="15.75" thickBot="1" x14ac:dyDescent="0.3">
      <c r="B19" s="1" t="s">
        <v>10</v>
      </c>
      <c r="C19" s="1"/>
      <c r="D19" s="2"/>
      <c r="E19" s="2"/>
      <c r="F19" s="2"/>
      <c r="G19" s="2"/>
      <c r="H19" s="4" t="s">
        <v>3</v>
      </c>
      <c r="I19" s="3"/>
      <c r="J19" s="4" t="s">
        <v>55</v>
      </c>
      <c r="K19" s="3"/>
      <c r="L19" s="4" t="s">
        <v>56</v>
      </c>
      <c r="M19" s="4"/>
      <c r="N19" s="4" t="s">
        <v>57</v>
      </c>
      <c r="O19" s="2"/>
    </row>
    <row r="20" spans="2:15" ht="21.75" customHeight="1" x14ac:dyDescent="0.25">
      <c r="B20" t="s">
        <v>15</v>
      </c>
      <c r="H20" s="15"/>
      <c r="J20" s="5">
        <f>IF((AND(J6&lt;&gt;"not enrolled", L6&lt;&gt;"not enrolled", N6&lt;&gt;"not enrolled")), (H20/3), IF((AND(J6&lt;&gt;"not enrolled", L6&lt;&gt;"not enrolled", N6="not enrolled")), (H20/2), IF((AND(J6&lt;&gt;"not enrolled", L6="not enrolled", N6="not enrolled")), (H20/1), 0)))</f>
        <v>0</v>
      </c>
      <c r="L20" s="5">
        <f>IF((AND(J6&lt;&gt;"not enrolled", L6&lt;&gt;"not enrolled", N6&lt;&gt;"not enrolled")), (H20/3), IF((AND(J6&lt;&gt;"not enrolled", L6&lt;&gt;"not enrolled", N6="not enrolled")), (H20/2), IF((AND(J6="not enrolled", L6&lt;&gt;"not enrolled", N6&lt;&gt;"not enrolled")), (H20/2), 0)))</f>
        <v>0</v>
      </c>
      <c r="N20" s="5">
        <f>IF((AND(J6&lt;&gt;"not enrolled", L6&lt;&gt;"not enrolled", N6&lt;&gt;"not enrolled")), (H20/3), IF((AND(J6="not enrolled", L6&lt;&gt;"not enrolled", N6&lt;&gt;"not enrolled")), (H20/2), IF((AND(J6="not enrolled", L6="not enrolled", N6&lt;&gt;"not enrolled")), (H20), 0)))</f>
        <v>0</v>
      </c>
    </row>
    <row r="21" spans="2:15" ht="21.75" customHeight="1" x14ac:dyDescent="0.25">
      <c r="B21" s="10" t="s">
        <v>8</v>
      </c>
      <c r="C21" s="10"/>
      <c r="D21" s="10"/>
      <c r="E21" s="10"/>
      <c r="F21" s="10"/>
      <c r="G21" s="10"/>
      <c r="H21" s="16"/>
      <c r="I21" s="10"/>
      <c r="J21" s="11">
        <f>IF((AND(J6&lt;&gt;"not enrolled", L6&lt;&gt;"not enrolled", N6&lt;&gt;"not enrolled")), (H21/3), IF((AND(J6&lt;&gt;"not enrolled", L6&lt;&gt;"not enrolled", N6="not enrolled")), (H21/2), IF((AND(J6&lt;&gt;"not enrolled", L6="not enrolled", N6="not enrolled")), (H21/1), 0)))</f>
        <v>0</v>
      </c>
      <c r="K21" s="10"/>
      <c r="L21" s="11">
        <f>IF((AND(J6&lt;&gt;"not enrolled", L6&lt;&gt;"not enrolled", N6&lt;&gt;"not enrolled")), (H21/3), IF((AND(J6&lt;&gt;"not enrolled", L6&lt;&gt;"not enrolled", N6="not enrolled")), (H21/2), IF((AND(J6="not enrolled", L6&lt;&gt;"not enrolled", N6&lt;&gt;"not enrolled")), (H21/2), 0)))</f>
        <v>0</v>
      </c>
      <c r="M21" s="11"/>
      <c r="N21" s="11">
        <f>IF((AND(J6&lt;&gt;"not enrolled", L6&lt;&gt;"not enrolled", N6&lt;&gt;"not enrolled")), (H21/3), IF((AND(J6="not enrolled", L6&lt;&gt;"not enrolled", N6&lt;&gt;"not enrolled")), (H21/2), IF((AND(J6="not enrolled", L6="not enrolled", N6&lt;&gt;"not enrolled")), (H21), 0)))</f>
        <v>0</v>
      </c>
      <c r="O21" s="10"/>
    </row>
    <row r="22" spans="2:15" ht="21.75" customHeight="1" x14ac:dyDescent="0.25">
      <c r="B22" t="s">
        <v>62</v>
      </c>
      <c r="F22" s="17"/>
      <c r="H22" s="5">
        <f>SUM(J22,L22,N22)</f>
        <v>0</v>
      </c>
      <c r="J22" s="5">
        <f>IF((AND(J6&lt;&gt;"not enrolled", L6&lt;&gt;"not enrolled", N6&lt;&gt;"not enrolled")), ROUND(((F22-(F22*0.01057))/3),0), IF((AND(J6&lt;&gt;"not enrolled", L6&lt;&gt;"not enrolled", N6="not enrolled")), ROUND(((F22-(F22*0.01057))/2),0), IF((AND(J6&lt;&gt;"not enrolled", L6="not enrolled", N6="not enrolled")), ROUND(((F22-(F22*0.01057))/1),0), 0)))</f>
        <v>0</v>
      </c>
      <c r="L22" s="5">
        <f>IF((AND(J6&lt;&gt;"not enrolled", L6&lt;&gt;"not enrolled", N6&lt;&gt;"not enrolled")), ROUND(((F22-(F22*0.01057))/3),0), IF((AND(J6&lt;&gt;"not enrolled", L6&lt;&gt;"not enrolled", N6="not enrolled")), ROUND(((F22-(F22*0.01057))/2),0), IF((AND(J6="not enrolled", L6&lt;&gt;"not enrolled", N6&lt;&gt;"not enrolled")), ROUND(((F22-(F22*0.01057))/2),0), 0)))</f>
        <v>0</v>
      </c>
      <c r="N22" s="5">
        <f>IF((AND(J6&lt;&gt;"not enrolled", L6&lt;&gt;"not enrolled", N6&lt;&gt;"not enrolled")), ROUND(((F22-(F22*0.01057))/3),0), IF((AND(J6="not enrolled", L6&lt;&gt;"not enrolled", N6&lt;&gt;"not enrolled")), ROUND(((F22-(F22*0.01057))/2),0), IF((AND(J6="not enrolled", L6="not enrolled", N6&lt;&gt;"not enrolled")), ROUND(((F22-(F22*0.01057))/1),0), 0)))</f>
        <v>0</v>
      </c>
    </row>
    <row r="23" spans="2:15" ht="21.75" customHeight="1" x14ac:dyDescent="0.25">
      <c r="B23" s="10" t="s">
        <v>63</v>
      </c>
      <c r="C23" s="10"/>
      <c r="D23" s="10"/>
      <c r="E23" s="10"/>
      <c r="F23" s="17"/>
      <c r="G23" s="10"/>
      <c r="H23" s="11">
        <f>SUM(J23,L23,N23)</f>
        <v>0</v>
      </c>
      <c r="I23" s="10"/>
      <c r="J23" s="11">
        <f>IF((AND(J6&lt;&gt;"not enrolled", L6&lt;&gt;"not enrolled", N6&lt;&gt;"not enrolled")), ROUND(((F23-(F23*0.04228))/3),0), IF((AND(J6&lt;&gt;"not enrolled", L6&lt;&gt;"not enrolled", N6="not enrolled")), ROUND(((F23-(F23*0.04228))/2),0), IF((AND(J6&lt;&gt;"not enrolled", L6="not enrolled", N6="not enrolled")), ROUND(((F23-(F23*0.04228))/1),0), 0)))</f>
        <v>0</v>
      </c>
      <c r="K23" s="10"/>
      <c r="L23" s="11">
        <f>IF((AND(J6&lt;&gt;"not enrolled", L6&lt;&gt;"not enrolled", N6&lt;&gt;"not enrolled")), ROUND(((F23-(F23*0.04228))/3),0), IF((AND(J6&lt;&gt;"not enrolled", L6&lt;&gt;"not enrolled", N6="not enrolled")), ROUND(((F23-(F23*0.04228))/2),0), IF((AND(J6="not enrolled", L6&lt;&gt;"not enrolled", N6&lt;&gt;"not enrolled")), ROUND(((F23-(F23*0.04228))/2),0), 0)))</f>
        <v>0</v>
      </c>
      <c r="M23" s="11"/>
      <c r="N23" s="11">
        <f>IF((AND(J6&lt;&gt;"not enrolled", L6&lt;&gt;"not enrolled", N6&lt;&gt;"not enrolled")), ROUND(((F23-(F23*0.04228))/3),0), IF((AND(J6="not enrolled", L6&lt;&gt;"not enrolled", N6&lt;&gt;"not enrolled")), ROUND(((F23-(F23*0.04228))/2),0), IF((AND(J6="not enrolled", L6="not enrolled", N6&lt;&gt;"not enrolled")), ROUND(((F23-(F23*0.04228))/1),0), 0)))</f>
        <v>0</v>
      </c>
      <c r="O23" s="10"/>
    </row>
    <row r="24" spans="2:15" ht="21.75" customHeight="1" x14ac:dyDescent="0.25">
      <c r="B24" s="63" t="s">
        <v>20</v>
      </c>
      <c r="C24" s="63"/>
      <c r="D24" s="63"/>
      <c r="E24" s="63"/>
      <c r="F24" s="63"/>
      <c r="H24" s="16"/>
      <c r="J24" s="5">
        <f>IF((AND(J6&lt;&gt;"not enrolled", L6&lt;&gt;"not enrolled", N6&lt;&gt;"not enrolled")), (H24/3), IF((AND(J6&lt;&gt;"not enrolled", L6&lt;&gt;"not enrolled", N6="not enrolled")), (H24/2), IF((AND(J6&lt;&gt;"not enrolled", L6="not enrolled", N6="not enrolled")), (H24/1), 0)))</f>
        <v>0</v>
      </c>
      <c r="L24" s="5">
        <f>IF((AND(J6&lt;&gt;"not enrolled", L6&lt;&gt;"not enrolled", N6&lt;&gt;"not enrolled")), (H24/3), IF((AND(J6&lt;&gt;"not enrolled", L6&lt;&gt;"not enrolled", N6="not enrolled")), (H24/2), IF((AND(J6="not enrolled", L6&lt;&gt;"not enrolled", N6&lt;&gt;"not enrolled")), (H24/2), 0)))</f>
        <v>0</v>
      </c>
      <c r="N24" s="5">
        <f>IF((AND(J6&lt;&gt;"not enrolled", L6&lt;&gt;"not enrolled", N6&lt;&gt;"not enrolled")), (H24/3), IF((AND(J6="not enrolled", L6&lt;&gt;"not enrolled", N6&lt;&gt;"not enrolled")), (H24/2), IF((AND(J6="not enrolled", L6="not enrolled", N6&lt;&gt;"not enrolled")), (H24), 0)))</f>
        <v>0</v>
      </c>
    </row>
    <row r="25" spans="2:15" ht="21.75" customHeight="1" x14ac:dyDescent="0.25">
      <c r="B25" s="64" t="s">
        <v>21</v>
      </c>
      <c r="C25" s="64"/>
      <c r="D25" s="64"/>
      <c r="E25" s="64"/>
      <c r="F25" s="64"/>
      <c r="G25" s="64"/>
      <c r="H25" s="26">
        <f>J25+L25+N25</f>
        <v>0</v>
      </c>
      <c r="I25" s="25"/>
      <c r="J25" s="18"/>
      <c r="K25" s="25"/>
      <c r="L25" s="18"/>
      <c r="M25" s="32"/>
      <c r="N25" s="46"/>
      <c r="O25" s="25"/>
    </row>
    <row r="26" spans="2:15" ht="21.75" customHeight="1" x14ac:dyDescent="0.25">
      <c r="D26" s="7" t="s">
        <v>9</v>
      </c>
      <c r="H26" s="5">
        <f>SUM(H20:H25)</f>
        <v>0</v>
      </c>
      <c r="J26" s="5">
        <f>SUM(J20:J25)</f>
        <v>0</v>
      </c>
      <c r="L26" s="5">
        <f>SUM(L20:L24,L25)</f>
        <v>0</v>
      </c>
      <c r="N26" s="5">
        <f>SUM(N20:N24,N25)</f>
        <v>0</v>
      </c>
    </row>
    <row r="27" spans="2:15" ht="15.75" thickBot="1" x14ac:dyDescent="0.3"/>
    <row r="28" spans="2:15" ht="21.75" customHeight="1" thickTop="1" thickBot="1" x14ac:dyDescent="0.35">
      <c r="B28" s="14" t="s">
        <v>11</v>
      </c>
      <c r="C28" s="14"/>
      <c r="D28" s="13"/>
      <c r="E28" s="13"/>
      <c r="F28" s="13"/>
      <c r="G28" s="13"/>
      <c r="H28" s="23" t="e">
        <f>H17-H26</f>
        <v>#N/A</v>
      </c>
      <c r="I28" s="24"/>
      <c r="J28" s="23" t="e">
        <f>J17-J26</f>
        <v>#N/A</v>
      </c>
      <c r="K28" s="24"/>
      <c r="L28" s="23" t="e">
        <f>L17-L26</f>
        <v>#N/A</v>
      </c>
      <c r="M28" s="23"/>
      <c r="N28" s="23" t="e">
        <f>N17-N26</f>
        <v>#N/A</v>
      </c>
      <c r="O28" s="13"/>
    </row>
    <row r="29" spans="2:15" ht="15.75" thickTop="1" x14ac:dyDescent="0.25"/>
    <row r="30" spans="2:15" x14ac:dyDescent="0.25">
      <c r="B30" s="7" t="s">
        <v>12</v>
      </c>
      <c r="C30" s="7"/>
    </row>
    <row r="31" spans="2:15" ht="19.899999999999999" customHeight="1" x14ac:dyDescent="0.25">
      <c r="B31" s="40">
        <v>1</v>
      </c>
      <c r="C31" s="65" t="s">
        <v>60</v>
      </c>
      <c r="D31" s="65"/>
      <c r="E31" s="65"/>
      <c r="F31" s="65"/>
      <c r="G31" s="65"/>
      <c r="H31" s="65"/>
      <c r="I31" s="65"/>
      <c r="J31" s="65"/>
      <c r="K31" s="65"/>
      <c r="L31" s="65"/>
      <c r="M31" s="65"/>
      <c r="N31" s="65"/>
      <c r="O31" s="65"/>
    </row>
    <row r="32" spans="2:15" ht="15.6" customHeight="1" x14ac:dyDescent="0.25">
      <c r="B32" s="42">
        <v>2</v>
      </c>
      <c r="C32" t="s">
        <v>44</v>
      </c>
      <c r="H32"/>
      <c r="J32"/>
      <c r="L32"/>
      <c r="M32"/>
      <c r="N32"/>
    </row>
    <row r="33" spans="2:15" ht="30" customHeight="1" x14ac:dyDescent="0.25">
      <c r="B33" s="41">
        <v>3</v>
      </c>
      <c r="C33" s="65" t="s">
        <v>64</v>
      </c>
      <c r="D33" s="65"/>
      <c r="E33" s="65"/>
      <c r="F33" s="65"/>
      <c r="G33" s="65"/>
      <c r="H33" s="65"/>
      <c r="I33" s="65"/>
      <c r="J33" s="65"/>
      <c r="K33" s="65"/>
      <c r="L33" s="65"/>
      <c r="M33" s="65"/>
      <c r="N33" s="65"/>
      <c r="O33" s="65"/>
    </row>
    <row r="34" spans="2:15" ht="30" customHeight="1" x14ac:dyDescent="0.25">
      <c r="B34" s="41">
        <v>4</v>
      </c>
      <c r="C34" s="65" t="s">
        <v>58</v>
      </c>
      <c r="D34" s="65"/>
      <c r="E34" s="65"/>
      <c r="F34" s="65"/>
      <c r="G34" s="65"/>
      <c r="H34" s="65"/>
      <c r="I34" s="65"/>
      <c r="J34" s="65"/>
      <c r="K34" s="65"/>
      <c r="L34" s="65"/>
      <c r="M34" s="65"/>
      <c r="N34" s="65"/>
      <c r="O34" s="65"/>
    </row>
    <row r="35" spans="2:15" ht="46.5" customHeight="1" x14ac:dyDescent="0.25">
      <c r="B35" s="41">
        <v>5</v>
      </c>
      <c r="C35" s="65" t="s">
        <v>67</v>
      </c>
      <c r="D35" s="65"/>
      <c r="E35" s="65"/>
      <c r="F35" s="65"/>
      <c r="G35" s="65"/>
      <c r="H35" s="65"/>
      <c r="I35" s="65"/>
      <c r="J35" s="65"/>
      <c r="K35" s="65"/>
      <c r="L35" s="65"/>
      <c r="M35" s="65"/>
      <c r="N35" s="65"/>
      <c r="O35" s="65"/>
    </row>
    <row r="36" spans="2:15" ht="21.75" customHeight="1" x14ac:dyDescent="0.25"/>
    <row r="37" spans="2:15" ht="21.75" customHeight="1" x14ac:dyDescent="0.25">
      <c r="B37" s="49" t="s">
        <v>65</v>
      </c>
    </row>
    <row r="39" spans="2:15" x14ac:dyDescent="0.25">
      <c r="B39" s="54" t="s">
        <v>13</v>
      </c>
      <c r="C39" s="54"/>
      <c r="D39" s="54"/>
      <c r="E39" s="54"/>
      <c r="F39" s="54"/>
      <c r="G39" s="54"/>
      <c r="H39" s="54"/>
      <c r="I39" s="54"/>
      <c r="J39" s="54"/>
      <c r="K39" s="54"/>
      <c r="L39" s="54"/>
      <c r="M39" s="54"/>
      <c r="N39" s="54"/>
      <c r="O39" s="54"/>
    </row>
  </sheetData>
  <sheetProtection algorithmName="SHA-512" hashValue="3yemcIZhFhuwjoXA+5X5rVAJ4jveKJfvIYe9qKYueJJvFiFmXJ3tc48439HpNwOGHSdywMqlVA+l5ENpr1SBxQ==" saltValue="lomzXCUnHl5EV/5DN/NNJA==" spinCount="100000" sheet="1" selectLockedCells="1"/>
  <mergeCells count="11">
    <mergeCell ref="C31:O31"/>
    <mergeCell ref="C33:O33"/>
    <mergeCell ref="C34:O34"/>
    <mergeCell ref="C35:O35"/>
    <mergeCell ref="B39:O39"/>
    <mergeCell ref="F2:O2"/>
    <mergeCell ref="D10:E10"/>
    <mergeCell ref="B15:E15"/>
    <mergeCell ref="B16:E16"/>
    <mergeCell ref="B24:F24"/>
    <mergeCell ref="B25:G25"/>
  </mergeCells>
  <hyperlinks>
    <hyperlink ref="B15" r:id="rId1" display="Will you enroll in DU's health insurance plan?" xr:uid="{16DDEEDB-C620-406E-9AAA-7AC3CCDD8401}"/>
    <hyperlink ref="B16" r:id="rId2" display="Will you use DU Health &amp; Counseling Services? " xr:uid="{8528E30F-24DC-4047-AFF0-D64267271779}"/>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E366311C-E377-4E82-9AAC-C2E971A813B9}">
          <x14:formula1>
            <xm:f>Data!$A$2:$A$22</xm:f>
          </x14:formula1>
          <xm:sqref>N6 J6 L6</xm:sqref>
        </x14:dataValidation>
        <x14:dataValidation type="list" allowBlank="1" showInputMessage="1" showErrorMessage="1" xr:uid="{3F672482-7D27-4BF9-94EA-64B6FA122586}">
          <x14:formula1>
            <xm:f>Data!$A$25:$A$26</xm:f>
          </x14:formula1>
          <xm:sqref>F14:F15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6" t="s">
        <v>66</v>
      </c>
      <c r="I2" s="67"/>
      <c r="J2" s="67"/>
      <c r="K2" s="67"/>
      <c r="L2" s="67"/>
      <c r="M2" s="67"/>
      <c r="N2" s="67"/>
      <c r="O2" s="67"/>
    </row>
    <row r="3" spans="2:15" ht="8.25" customHeight="1" x14ac:dyDescent="0.25">
      <c r="B3" s="19"/>
      <c r="C3" s="19"/>
      <c r="D3" s="19"/>
      <c r="E3" s="19"/>
      <c r="F3" s="19"/>
      <c r="G3" s="19"/>
      <c r="H3" s="20"/>
      <c r="I3" s="21"/>
      <c r="J3" s="21"/>
      <c r="K3" s="21"/>
      <c r="L3" s="21"/>
      <c r="M3" s="21"/>
      <c r="N3" s="21"/>
      <c r="O3" s="21"/>
    </row>
    <row r="4" spans="2:15" ht="6.75" customHeight="1" x14ac:dyDescent="0.25">
      <c r="B4" s="68"/>
      <c r="C4" s="68"/>
      <c r="D4" s="68"/>
      <c r="E4" s="68"/>
      <c r="F4" s="68"/>
      <c r="G4" s="68"/>
      <c r="H4" s="68"/>
      <c r="I4" s="68"/>
      <c r="J4" s="68"/>
      <c r="K4" s="68"/>
      <c r="L4" s="68"/>
      <c r="M4" s="68"/>
      <c r="N4" s="68"/>
      <c r="O4" s="68"/>
    </row>
    <row r="5" spans="2:15" ht="19.5" customHeight="1" x14ac:dyDescent="0.25">
      <c r="J5" s="38" t="s">
        <v>52</v>
      </c>
      <c r="L5" s="38" t="s">
        <v>53</v>
      </c>
      <c r="N5" s="38" t="s">
        <v>54</v>
      </c>
    </row>
    <row r="6" spans="2:15" ht="18" customHeight="1" x14ac:dyDescent="0.3">
      <c r="D6" s="6" t="s">
        <v>14</v>
      </c>
      <c r="E6" s="27"/>
      <c r="F6" s="27"/>
      <c r="G6" s="27"/>
      <c r="H6" s="27"/>
      <c r="I6" s="27"/>
      <c r="J6" s="53" t="s">
        <v>70</v>
      </c>
      <c r="L6" s="53" t="s">
        <v>70</v>
      </c>
      <c r="M6" s="52"/>
      <c r="N6" s="53" t="s">
        <v>70</v>
      </c>
      <c r="O6" s="27"/>
    </row>
    <row r="7" spans="2:15" ht="6" customHeight="1" x14ac:dyDescent="0.25"/>
    <row r="8" spans="2:15" ht="15.75" thickBot="1" x14ac:dyDescent="0.3">
      <c r="B8" s="1" t="s">
        <v>7</v>
      </c>
      <c r="C8" s="1"/>
      <c r="D8" s="2"/>
      <c r="E8" s="2"/>
      <c r="F8" s="2"/>
      <c r="G8" s="2"/>
      <c r="H8" s="4" t="s">
        <v>3</v>
      </c>
      <c r="I8" s="3"/>
      <c r="J8" s="4" t="s">
        <v>55</v>
      </c>
      <c r="K8" s="3"/>
      <c r="L8" s="4" t="s">
        <v>56</v>
      </c>
      <c r="M8" s="4"/>
      <c r="N8" s="4" t="s">
        <v>57</v>
      </c>
      <c r="O8" s="2"/>
    </row>
    <row r="9" spans="2:15" ht="9" customHeight="1" x14ac:dyDescent="0.25"/>
    <row r="10" spans="2:15" ht="21.75" customHeight="1" x14ac:dyDescent="0.25">
      <c r="B10" s="9" t="s">
        <v>1</v>
      </c>
      <c r="C10" s="9"/>
      <c r="D10" s="59"/>
      <c r="E10" s="59"/>
      <c r="F10" s="10"/>
      <c r="G10" s="10"/>
      <c r="H10" s="11" t="e">
        <f>J10+L10+N10</f>
        <v>#N/A</v>
      </c>
      <c r="I10" s="10"/>
      <c r="J10" s="11" t="e">
        <f>VLOOKUP(J6, Data!I3:K22, 2, FALSE)</f>
        <v>#N/A</v>
      </c>
      <c r="K10" s="10"/>
      <c r="L10" s="11" t="e">
        <f>VLOOKUP(L6, Data!I3:K22, 2, FALSE)</f>
        <v>#N/A</v>
      </c>
      <c r="M10" s="11"/>
      <c r="N10" s="11" t="e">
        <f>VLOOKUP(N6, Data!I3:K22, 2, FALSE)</f>
        <v>#N/A</v>
      </c>
      <c r="O10" s="10"/>
    </row>
    <row r="11" spans="2:15" ht="21.75" customHeight="1" x14ac:dyDescent="0.25">
      <c r="B11" s="37" t="s">
        <v>0</v>
      </c>
      <c r="C11" s="37"/>
    </row>
    <row r="12" spans="2:15" ht="21.75" customHeight="1" x14ac:dyDescent="0.25">
      <c r="B12" s="12" t="s">
        <v>2</v>
      </c>
      <c r="C12" s="12"/>
      <c r="D12" s="10"/>
      <c r="E12" s="10"/>
      <c r="F12" s="10"/>
      <c r="G12" s="10"/>
      <c r="H12" s="11" t="e">
        <f>J12+L12+N12</f>
        <v>#N/A</v>
      </c>
      <c r="I12" s="10"/>
      <c r="J12" s="11" t="e">
        <f>VLOOKUP(J6, Data!I3:K22, 3, FALSE)</f>
        <v>#N/A</v>
      </c>
      <c r="K12" s="10"/>
      <c r="L12" s="11" t="e">
        <f>VLOOKUP(L6, Data!I3:K22, 3, FALSE)</f>
        <v>#N/A</v>
      </c>
      <c r="M12" s="11"/>
      <c r="N12" s="11" t="e">
        <f>VLOOKUP(N6, Data!I3:K22, 3, FALSE)</f>
        <v>#N/A</v>
      </c>
      <c r="O12" s="10"/>
    </row>
    <row r="13" spans="2:15" ht="21.75" customHeight="1" x14ac:dyDescent="0.25">
      <c r="B13" s="33" t="s">
        <v>16</v>
      </c>
      <c r="C13" s="33"/>
      <c r="H13" s="5">
        <f>J13+L13+N13</f>
        <v>456</v>
      </c>
      <c r="J13" s="5">
        <v>152</v>
      </c>
      <c r="L13" s="5">
        <v>152</v>
      </c>
      <c r="N13" s="5">
        <v>152</v>
      </c>
    </row>
    <row r="14" spans="2:15" ht="21.75" customHeight="1" x14ac:dyDescent="0.25">
      <c r="B14" s="69" t="s">
        <v>43</v>
      </c>
      <c r="C14" s="69"/>
      <c r="D14" s="69"/>
      <c r="E14" s="70"/>
      <c r="F14" s="29"/>
      <c r="G14" s="10"/>
      <c r="H14" s="28">
        <f>J14+L14+N14</f>
        <v>0</v>
      </c>
      <c r="I14" s="10"/>
      <c r="J14" s="28">
        <f>IF(AND(F14="Yes", J6&lt;&gt;"not enrolled", J6&lt;&gt;"select"), (VLOOKUP(F14, Data!A25:C26, 2, FALSE)), 0)</f>
        <v>0</v>
      </c>
      <c r="K14" s="10"/>
      <c r="L14" s="28">
        <v>0</v>
      </c>
      <c r="M14" s="28"/>
      <c r="N14" s="28">
        <f>IF(AND(F14="Yes", N6&lt;&gt;"not enrolled",N6&lt;&gt;"select"), (VLOOKUP(F14, Data!A25:C26, 2, FALSE)), 0)</f>
        <v>0</v>
      </c>
      <c r="O14" s="10"/>
    </row>
    <row r="15" spans="2:15" ht="21.75" customHeight="1" x14ac:dyDescent="0.25">
      <c r="B15" s="71" t="s">
        <v>69</v>
      </c>
      <c r="C15" s="71"/>
      <c r="D15" s="71"/>
      <c r="E15" s="71"/>
      <c r="F15" s="51"/>
      <c r="G15" s="30"/>
      <c r="H15" s="31">
        <f>J15+L15+N15</f>
        <v>0</v>
      </c>
      <c r="I15" s="30"/>
      <c r="J15" s="46">
        <f>IF(AND(J6&lt;&gt;"select",J6&lt;&gt;"not enrolled",J6&lt;&gt;"4 credits",J6&lt;&gt;"5 credits",J6&lt;&gt;"6 credits",J6&lt;&gt;"7 credits"), 241, 0)</f>
        <v>0</v>
      </c>
      <c r="K15" s="30"/>
      <c r="L15" s="46">
        <f>IF(AND(L6&lt;&gt;"select",L6&lt;&gt;"not enrolled",L6&lt;&gt;"4 credits",L6&lt;&gt;"5 credits",L6&lt;&gt;"6 credits",L6&lt;&gt;"7 credits"), 241, 0)</f>
        <v>0</v>
      </c>
      <c r="M15" s="31"/>
      <c r="N15" s="46">
        <f>IF(AND(N6&lt;&gt;"select",N6&lt;&gt;"not enrolled", N6&lt;&gt;"4 credits",N6&lt;&gt;"5 credits",N6&lt;&gt;"6 credits",N6&lt;&gt;"7 credits"), 241, 0)</f>
        <v>0</v>
      </c>
      <c r="O15" s="30"/>
    </row>
    <row r="16" spans="2:15" ht="21.75" customHeight="1" x14ac:dyDescent="0.25">
      <c r="D16" s="7" t="s">
        <v>6</v>
      </c>
      <c r="H16" s="8" t="e">
        <f>SUM(H10, H12:H15)</f>
        <v>#N/A</v>
      </c>
      <c r="J16" s="8" t="e">
        <f>SUM(J10,J12:J15)</f>
        <v>#N/A</v>
      </c>
      <c r="L16" s="8" t="e">
        <f>SUM(L10,L12:L15)</f>
        <v>#N/A</v>
      </c>
      <c r="M16" s="8"/>
      <c r="N16" s="8" t="e">
        <f>SUM(N10,N12:N15)</f>
        <v>#N/A</v>
      </c>
    </row>
    <row r="17" spans="2:15" ht="24" customHeight="1" x14ac:dyDescent="0.25"/>
    <row r="18" spans="2:15" ht="15.75" thickBot="1" x14ac:dyDescent="0.3">
      <c r="B18" s="1" t="s">
        <v>10</v>
      </c>
      <c r="C18" s="1"/>
      <c r="D18" s="2"/>
      <c r="E18" s="2"/>
      <c r="F18" s="2"/>
      <c r="G18" s="2"/>
      <c r="H18" s="4" t="s">
        <v>3</v>
      </c>
      <c r="I18" s="3"/>
      <c r="J18" s="4" t="s">
        <v>55</v>
      </c>
      <c r="K18" s="3"/>
      <c r="L18" s="4" t="s">
        <v>56</v>
      </c>
      <c r="M18" s="4"/>
      <c r="N18" s="4" t="s">
        <v>57</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17</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18</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63" t="s">
        <v>20</v>
      </c>
      <c r="C23" s="63"/>
      <c r="D23" s="63"/>
      <c r="E23" s="63"/>
      <c r="F23" s="63"/>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64" t="s">
        <v>21</v>
      </c>
      <c r="C24" s="64"/>
      <c r="D24" s="64"/>
      <c r="E24" s="64"/>
      <c r="F24" s="64"/>
      <c r="G24" s="64"/>
      <c r="H24" s="26">
        <f>J24+L24+N24</f>
        <v>0</v>
      </c>
      <c r="I24" s="25"/>
      <c r="J24" s="18"/>
      <c r="K24" s="25"/>
      <c r="L24" s="18"/>
      <c r="M24" s="32"/>
      <c r="N24" s="46"/>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t="e">
        <f>H16-H25</f>
        <v>#N/A</v>
      </c>
      <c r="I27" s="24"/>
      <c r="J27" s="23" t="e">
        <f>J16-J25</f>
        <v>#N/A</v>
      </c>
      <c r="K27" s="24"/>
      <c r="L27" s="23" t="e">
        <f>L16-L25</f>
        <v>#N/A</v>
      </c>
      <c r="M27" s="23"/>
      <c r="N27" s="23" t="e">
        <f>N16-N25</f>
        <v>#N/A</v>
      </c>
      <c r="O27" s="13"/>
    </row>
    <row r="28" spans="2:15" ht="15.75" thickTop="1" x14ac:dyDescent="0.25"/>
    <row r="29" spans="2:15" x14ac:dyDescent="0.25">
      <c r="B29" s="7" t="s">
        <v>12</v>
      </c>
      <c r="C29" s="7"/>
    </row>
    <row r="30" spans="2:15" ht="21.75" customHeight="1" x14ac:dyDescent="0.25">
      <c r="B30" s="40">
        <v>1</v>
      </c>
      <c r="C30" s="65" t="s">
        <v>68</v>
      </c>
      <c r="D30" s="65"/>
      <c r="E30" s="65"/>
      <c r="F30" s="65"/>
      <c r="G30" s="65"/>
      <c r="H30" s="65"/>
      <c r="I30" s="65"/>
      <c r="J30" s="65"/>
      <c r="K30" s="65"/>
      <c r="L30" s="65"/>
      <c r="M30" s="65"/>
      <c r="N30" s="65"/>
      <c r="O30" s="65"/>
    </row>
    <row r="31" spans="2:15" ht="18" customHeight="1" x14ac:dyDescent="0.25">
      <c r="B31" s="42">
        <v>2</v>
      </c>
      <c r="C31" t="s">
        <v>44</v>
      </c>
      <c r="H31"/>
      <c r="J31"/>
      <c r="L31"/>
      <c r="M31"/>
      <c r="N31"/>
    </row>
    <row r="32" spans="2:15" ht="31.5" customHeight="1" x14ac:dyDescent="0.25">
      <c r="B32" s="41">
        <v>3</v>
      </c>
      <c r="C32" s="65" t="s">
        <v>64</v>
      </c>
      <c r="D32" s="65"/>
      <c r="E32" s="65"/>
      <c r="F32" s="65"/>
      <c r="G32" s="65"/>
      <c r="H32" s="65"/>
      <c r="I32" s="65"/>
      <c r="J32" s="65"/>
      <c r="K32" s="65"/>
      <c r="L32" s="65"/>
      <c r="M32" s="65"/>
      <c r="N32" s="65"/>
      <c r="O32" s="65"/>
    </row>
    <row r="33" spans="2:15" ht="30" customHeight="1" x14ac:dyDescent="0.25">
      <c r="B33" s="41">
        <v>4</v>
      </c>
      <c r="C33" s="65" t="s">
        <v>58</v>
      </c>
      <c r="D33" s="65"/>
      <c r="E33" s="65"/>
      <c r="F33" s="65"/>
      <c r="G33" s="65"/>
      <c r="H33" s="65"/>
      <c r="I33" s="65"/>
      <c r="J33" s="65"/>
      <c r="K33" s="65"/>
      <c r="L33" s="65"/>
      <c r="M33" s="65"/>
      <c r="N33" s="65"/>
      <c r="O33" s="65"/>
    </row>
    <row r="34" spans="2:15" ht="43.15" customHeight="1" x14ac:dyDescent="0.25">
      <c r="B34" s="41">
        <v>5</v>
      </c>
      <c r="C34" s="65" t="s">
        <v>67</v>
      </c>
      <c r="D34" s="65"/>
      <c r="E34" s="65"/>
      <c r="F34" s="65"/>
      <c r="G34" s="65"/>
      <c r="H34" s="65"/>
      <c r="I34" s="65"/>
      <c r="J34" s="65"/>
      <c r="K34" s="65"/>
      <c r="L34" s="65"/>
      <c r="M34" s="65"/>
      <c r="N34" s="65"/>
      <c r="O34" s="65"/>
    </row>
    <row r="35" spans="2:15" ht="28.9" customHeight="1" x14ac:dyDescent="0.25">
      <c r="B35" s="41"/>
      <c r="C35" s="48"/>
      <c r="D35" s="48"/>
      <c r="E35" s="48"/>
      <c r="F35" s="48"/>
      <c r="G35" s="48"/>
      <c r="H35" s="48"/>
      <c r="I35" s="48"/>
      <c r="J35" s="48"/>
      <c r="K35" s="48"/>
      <c r="L35" s="48"/>
      <c r="M35" s="48"/>
      <c r="N35" s="48"/>
      <c r="O35" s="48"/>
    </row>
    <row r="36" spans="2:15" ht="21.75" customHeight="1" x14ac:dyDescent="0.25">
      <c r="B36" s="49" t="s">
        <v>65</v>
      </c>
    </row>
    <row r="38" spans="2:15" x14ac:dyDescent="0.25">
      <c r="B38" s="54" t="s">
        <v>13</v>
      </c>
      <c r="C38" s="54"/>
      <c r="D38" s="54"/>
      <c r="E38" s="54"/>
      <c r="F38" s="54"/>
      <c r="G38" s="54"/>
      <c r="H38" s="54"/>
      <c r="I38" s="54"/>
      <c r="J38" s="54"/>
      <c r="K38" s="54"/>
      <c r="L38" s="54"/>
      <c r="M38" s="54"/>
      <c r="N38" s="54"/>
      <c r="O38" s="54"/>
    </row>
  </sheetData>
  <sheetProtection algorithmName="SHA-512" hashValue="VFyJOLDaxm4lxWNQQ9xAcp8JBozA7PCjG9HpK/0FnKhRSaAEmdAqUZd4kVKRqM25B9IOQG4Dp7cdDsNHzJv7/w==" saltValue="sANalfJvIE68teIr1yVByw==" spinCount="100000" sheet="1" objects="1" scenarios="1" selectLockedCells="1"/>
  <mergeCells count="12">
    <mergeCell ref="B38:O38"/>
    <mergeCell ref="H2:O2"/>
    <mergeCell ref="B4:O4"/>
    <mergeCell ref="D10:E10"/>
    <mergeCell ref="B23:F23"/>
    <mergeCell ref="B24:G24"/>
    <mergeCell ref="B14:E14"/>
    <mergeCell ref="B15:E15"/>
    <mergeCell ref="C33:O33"/>
    <mergeCell ref="C32:O32"/>
    <mergeCell ref="C30:O30"/>
    <mergeCell ref="C34:O34"/>
  </mergeCells>
  <hyperlinks>
    <hyperlink ref="B14" r:id="rId1" display="Will you enroll in DU's health insurance plan?" xr:uid="{00000000-0004-0000-0200-000000000000}"/>
    <hyperlink ref="B15"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Data!$I$2:$I$22</xm:f>
          </x14:formula1>
          <xm:sqref>N6 J6 L6</xm:sqref>
        </x14:dataValidation>
        <x14:dataValidation type="list" allowBlank="1" showInputMessage="1" showErrorMessage="1" xr:uid="{00000000-0002-0000-0200-000001000000}">
          <x14:formula1>
            <xm:f>Data!$A$25:$A$26</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1:15" ht="17.25" customHeight="1" x14ac:dyDescent="0.25">
      <c r="A1" s="36"/>
    </row>
    <row r="2" spans="1:15" ht="47.25" customHeight="1" x14ac:dyDescent="0.25">
      <c r="F2" s="58" t="s">
        <v>74</v>
      </c>
      <c r="G2" s="58"/>
      <c r="H2" s="58"/>
      <c r="I2" s="58"/>
      <c r="J2" s="58"/>
      <c r="K2" s="58"/>
      <c r="L2" s="58"/>
      <c r="M2" s="58"/>
      <c r="N2" s="58"/>
      <c r="O2" s="58"/>
    </row>
    <row r="3" spans="1:15" ht="8.25" customHeight="1" x14ac:dyDescent="0.25">
      <c r="B3" s="19"/>
      <c r="C3" s="19"/>
      <c r="D3" s="19"/>
      <c r="E3" s="19"/>
      <c r="F3" s="19"/>
      <c r="G3" s="19"/>
      <c r="H3" s="20"/>
      <c r="I3" s="21"/>
      <c r="J3" s="21"/>
      <c r="K3" s="21"/>
      <c r="L3" s="21"/>
      <c r="M3" s="21"/>
      <c r="N3" s="21"/>
      <c r="O3" s="21"/>
    </row>
    <row r="4" spans="1:15" ht="27.75" customHeight="1" x14ac:dyDescent="0.25">
      <c r="B4" s="39"/>
      <c r="C4" s="43"/>
      <c r="D4" s="39"/>
      <c r="E4" s="39"/>
      <c r="F4" s="39"/>
      <c r="G4" s="39"/>
      <c r="H4" s="39"/>
      <c r="I4" s="39"/>
      <c r="J4" s="39"/>
      <c r="K4" s="39"/>
      <c r="L4" s="39"/>
      <c r="M4" s="39"/>
      <c r="N4" s="39"/>
      <c r="O4" s="39"/>
    </row>
    <row r="5" spans="1:15" ht="19.5" customHeight="1" x14ac:dyDescent="0.25">
      <c r="J5" s="38" t="s">
        <v>52</v>
      </c>
      <c r="L5" s="38" t="s">
        <v>53</v>
      </c>
      <c r="N5" s="38" t="s">
        <v>54</v>
      </c>
    </row>
    <row r="6" spans="1:15" ht="18" customHeight="1" x14ac:dyDescent="0.3">
      <c r="D6" s="6" t="s">
        <v>14</v>
      </c>
      <c r="E6" s="27"/>
      <c r="F6" s="27"/>
      <c r="G6" s="27"/>
      <c r="H6" s="27"/>
      <c r="I6" s="27"/>
      <c r="J6" s="53" t="s">
        <v>70</v>
      </c>
      <c r="L6" s="53" t="s">
        <v>70</v>
      </c>
      <c r="M6" s="22"/>
      <c r="N6" s="53" t="s">
        <v>70</v>
      </c>
      <c r="O6" s="27"/>
    </row>
    <row r="7" spans="1:15" ht="6" customHeight="1" x14ac:dyDescent="0.25"/>
    <row r="8" spans="1:15" ht="15.75" thickBot="1" x14ac:dyDescent="0.3">
      <c r="B8" s="1" t="s">
        <v>7</v>
      </c>
      <c r="C8" s="1"/>
      <c r="D8" s="2"/>
      <c r="E8" s="2"/>
      <c r="F8" s="2"/>
      <c r="G8" s="2"/>
      <c r="H8" s="4" t="s">
        <v>3</v>
      </c>
      <c r="I8" s="3"/>
      <c r="J8" s="4" t="s">
        <v>55</v>
      </c>
      <c r="K8" s="3"/>
      <c r="L8" s="4" t="s">
        <v>56</v>
      </c>
      <c r="M8" s="4"/>
      <c r="N8" s="4" t="s">
        <v>57</v>
      </c>
      <c r="O8" s="2"/>
    </row>
    <row r="9" spans="1:15" ht="9" customHeight="1" x14ac:dyDescent="0.25"/>
    <row r="10" spans="1:15" ht="21.75" customHeight="1" x14ac:dyDescent="0.25">
      <c r="B10" s="9" t="s">
        <v>1</v>
      </c>
      <c r="C10" s="9"/>
      <c r="D10" s="59"/>
      <c r="E10" s="59"/>
      <c r="F10" s="10"/>
      <c r="G10" s="10"/>
      <c r="H10" s="11">
        <f>J10+L10+N10</f>
        <v>0</v>
      </c>
      <c r="I10" s="10"/>
      <c r="J10" s="11">
        <f>VLOOKUP(J6, Data!A2:F22, 6, FALSE)</f>
        <v>0</v>
      </c>
      <c r="K10" s="10"/>
      <c r="L10" s="11">
        <f>VLOOKUP(L6, Data!A2:F22, 6, FALSE)</f>
        <v>0</v>
      </c>
      <c r="M10" s="11"/>
      <c r="N10" s="11">
        <f>VLOOKUP(N6, Data!A2:F22, 6, FALSE)</f>
        <v>0</v>
      </c>
      <c r="O10" s="10"/>
    </row>
    <row r="11" spans="1:15" ht="21.75" customHeight="1" x14ac:dyDescent="0.25">
      <c r="B11" s="37" t="s">
        <v>0</v>
      </c>
      <c r="C11" s="37"/>
    </row>
    <row r="12" spans="1:15" ht="21.75" customHeight="1" x14ac:dyDescent="0.25">
      <c r="B12" s="12" t="s">
        <v>2</v>
      </c>
      <c r="C12" s="12"/>
      <c r="D12" s="10"/>
      <c r="E12" s="10"/>
      <c r="F12" s="10"/>
      <c r="G12" s="10"/>
      <c r="H12" s="11" t="e">
        <f>J12+L12+N12</f>
        <v>#N/A</v>
      </c>
      <c r="I12" s="10"/>
      <c r="J12" s="11" t="e">
        <f>VLOOKUP(J6, Data!A3:E22, 3, FALSE)</f>
        <v>#N/A</v>
      </c>
      <c r="K12" s="10"/>
      <c r="L12" s="11" t="e">
        <f>VLOOKUP(L6, Data!A3:E22, 3, FALSE)</f>
        <v>#N/A</v>
      </c>
      <c r="M12" s="11"/>
      <c r="N12" s="11" t="e">
        <f>VLOOKUP(N6, Data!A3:E22, 3, FALSE)</f>
        <v>#N/A</v>
      </c>
      <c r="O12" s="10"/>
    </row>
    <row r="13" spans="1:15" ht="21.75" customHeight="1" x14ac:dyDescent="0.25">
      <c r="B13" s="33" t="s">
        <v>16</v>
      </c>
      <c r="C13" s="33"/>
      <c r="H13" s="5" t="e">
        <f>J13+L13+N13</f>
        <v>#N/A</v>
      </c>
      <c r="J13" s="5" t="e">
        <f>IF(J6&lt;&gt;"not enrolled",(VLOOKUP(J6,Data!A3:D22,4,FALSE)),0)</f>
        <v>#N/A</v>
      </c>
      <c r="L13" s="5" t="e">
        <f>IF(L6&lt;&gt;"not enrolled",(VLOOKUP(L6,Data!A3:D22,4,FALSE)),0)</f>
        <v>#N/A</v>
      </c>
      <c r="N13" s="5" t="e">
        <f>IF(N6&lt;&gt;"not enrolled",(VLOOKUP(N6,Data!A3:D22,4,FALSE)),0)</f>
        <v>#N/A</v>
      </c>
    </row>
    <row r="14" spans="1:15" ht="21.75" customHeight="1" x14ac:dyDescent="0.25">
      <c r="B14" s="12" t="s">
        <v>45</v>
      </c>
      <c r="C14" s="44"/>
      <c r="D14" s="10"/>
      <c r="E14" s="10"/>
      <c r="F14" s="29"/>
      <c r="G14" s="10"/>
      <c r="H14" s="11" t="e">
        <f>J14+L14+N14</f>
        <v>#N/A</v>
      </c>
      <c r="I14" s="10"/>
      <c r="J14" s="11" t="e">
        <f>VLOOKUP(F14,Data!M3:N4,2,FALSE)</f>
        <v>#N/A</v>
      </c>
      <c r="K14" s="10"/>
      <c r="L14" s="11" t="e">
        <f>IF((L6&lt;&gt;"not enrolled"),VLOOKUP(F14,Data!M3:N4,2,FALSE),0)</f>
        <v>#N/A</v>
      </c>
      <c r="M14" s="11"/>
      <c r="N14" s="11" t="e">
        <f>VLOOKUP(F14,Data!M3:N4,2,FALSE)</f>
        <v>#N/A</v>
      </c>
      <c r="O14" s="10"/>
    </row>
    <row r="15" spans="1:15" ht="21.75" customHeight="1" x14ac:dyDescent="0.25">
      <c r="B15" s="60" t="s">
        <v>43</v>
      </c>
      <c r="C15" s="60"/>
      <c r="D15" s="60"/>
      <c r="E15" s="61"/>
      <c r="F15" s="29"/>
      <c r="H15" s="45">
        <f>J15+L15+N15</f>
        <v>0</v>
      </c>
      <c r="J15" s="45">
        <f>IF(AND(F15="Yes", J6&lt;&gt;"not enrolled"), (VLOOKUP(F15, Data!A25:C26, 2, FALSE)), 0)</f>
        <v>0</v>
      </c>
      <c r="L15" s="45">
        <v>0</v>
      </c>
      <c r="M15" s="45"/>
      <c r="N15" s="45">
        <f>IF(AND(F15="Yes", N6&lt;&gt;"not enrolled"), (VLOOKUP(F15, Data!A25:C26, 2, FALSE)), 0)</f>
        <v>0</v>
      </c>
    </row>
    <row r="16" spans="1:15" ht="21.75" customHeight="1" x14ac:dyDescent="0.25">
      <c r="B16" s="62" t="s">
        <v>61</v>
      </c>
      <c r="C16" s="62"/>
      <c r="D16" s="62"/>
      <c r="E16" s="62"/>
      <c r="F16" s="50"/>
      <c r="G16" s="25"/>
      <c r="H16" s="26">
        <f>J16+L16+N16</f>
        <v>0</v>
      </c>
      <c r="I16" s="25"/>
      <c r="J16" s="46">
        <f>IF(AND(J6&lt;&gt;"select", J6&lt;&gt;"not enrolled",J6&lt;&gt;"4 credits",J6&lt;&gt;"5 credits",J6&lt;&gt;"6 credits",J6&lt;&gt;"7 credits"), 241, 0)</f>
        <v>0</v>
      </c>
      <c r="K16" s="25"/>
      <c r="L16" s="46">
        <f>IF(AND(L6&lt;&gt;"select",L6&lt;&gt;"not enrolled",L6&lt;&gt;"4 credits",L6&lt;&gt;"5 credits",L6&lt;&gt;"6 credits",L6&lt;&gt;"7 credits"), 241, 0)</f>
        <v>0</v>
      </c>
      <c r="M16" s="26"/>
      <c r="N16" s="46">
        <f>IF(AND(N6&lt;&gt;"select",N6&lt;&gt;"not enrolled",N6&lt;&gt;"4 credits",N6&lt;&gt;"5 credits",N6&lt;&gt;"6 credits",N6&lt;&gt;"7 credits"), 241, 0)</f>
        <v>0</v>
      </c>
      <c r="O16" s="25"/>
    </row>
    <row r="17" spans="2:15" ht="21.75" customHeight="1" x14ac:dyDescent="0.25">
      <c r="D17" s="7" t="s">
        <v>6</v>
      </c>
      <c r="H17" s="8" t="e">
        <f>SUM(H10, H12:H16)</f>
        <v>#N/A</v>
      </c>
      <c r="J17" s="8" t="e">
        <f>SUM(J10,J12:J16)</f>
        <v>#N/A</v>
      </c>
      <c r="L17" s="8" t="e">
        <f>SUM(L10,L12:L16)</f>
        <v>#N/A</v>
      </c>
      <c r="M17" s="8"/>
      <c r="N17" s="8" t="e">
        <f>SUM(N10,N12:N16)</f>
        <v>#N/A</v>
      </c>
    </row>
    <row r="18" spans="2:15" ht="24" customHeight="1" x14ac:dyDescent="0.25"/>
    <row r="19" spans="2:15" ht="15.75" thickBot="1" x14ac:dyDescent="0.3">
      <c r="B19" s="1" t="s">
        <v>10</v>
      </c>
      <c r="C19" s="1"/>
      <c r="D19" s="2"/>
      <c r="E19" s="2"/>
      <c r="F19" s="2"/>
      <c r="G19" s="2"/>
      <c r="H19" s="4" t="s">
        <v>3</v>
      </c>
      <c r="I19" s="3"/>
      <c r="J19" s="4" t="s">
        <v>55</v>
      </c>
      <c r="K19" s="3"/>
      <c r="L19" s="4" t="s">
        <v>56</v>
      </c>
      <c r="M19" s="4"/>
      <c r="N19" s="4" t="s">
        <v>57</v>
      </c>
      <c r="O19" s="2"/>
    </row>
    <row r="20" spans="2:15" ht="21.75" customHeight="1" x14ac:dyDescent="0.25">
      <c r="B20" t="s">
        <v>15</v>
      </c>
      <c r="H20" s="15"/>
      <c r="J20" s="5">
        <f>IF((AND(J6&lt;&gt;"not enrolled", L6&lt;&gt;"not enrolled", N6&lt;&gt;"not enrolled")), (H20/3), IF((AND(J6&lt;&gt;"not enrolled", L6&lt;&gt;"not enrolled", N6="not enrolled")), (H20/2), IF((AND(J6&lt;&gt;"not enrolled", L6="not enrolled", N6="not enrolled")), (H20/1), 0)))</f>
        <v>0</v>
      </c>
      <c r="L20" s="5">
        <f>IF((AND(J6&lt;&gt;"not enrolled", L6&lt;&gt;"not enrolled", N6&lt;&gt;"not enrolled")), (H20/3), IF((AND(J6&lt;&gt;"not enrolled", L6&lt;&gt;"not enrolled", N6="not enrolled")), (H20/2), IF((AND(J6="not enrolled", L6&lt;&gt;"not enrolled", N6&lt;&gt;"not enrolled")), (H20/2), 0)))</f>
        <v>0</v>
      </c>
      <c r="N20" s="5">
        <f>IF((AND(J6&lt;&gt;"not enrolled", L6&lt;&gt;"not enrolled", N6&lt;&gt;"not enrolled")), (H20/3), IF((AND(J6="not enrolled", L6&lt;&gt;"not enrolled", N6&lt;&gt;"not enrolled")), (H20/2), IF((AND(J6="not enrolled", L6="not enrolled", N6&lt;&gt;"not enrolled")), (H20), 0)))</f>
        <v>0</v>
      </c>
    </row>
    <row r="21" spans="2:15" ht="21.75" customHeight="1" x14ac:dyDescent="0.25">
      <c r="B21" s="10" t="s">
        <v>8</v>
      </c>
      <c r="C21" s="10"/>
      <c r="D21" s="10"/>
      <c r="E21" s="10"/>
      <c r="F21" s="10"/>
      <c r="G21" s="10"/>
      <c r="H21" s="16"/>
      <c r="I21" s="10"/>
      <c r="J21" s="11">
        <f>IF((AND(J6&lt;&gt;"not enrolled", L6&lt;&gt;"not enrolled", N6&lt;&gt;"not enrolled")), (H21/3), IF((AND(J6&lt;&gt;"not enrolled", L6&lt;&gt;"not enrolled", N6="not enrolled")), (H21/2), IF((AND(J6&lt;&gt;"not enrolled", L6="not enrolled", N6="not enrolled")), (H21/1), 0)))</f>
        <v>0</v>
      </c>
      <c r="K21" s="10"/>
      <c r="L21" s="11">
        <f>IF((AND(J6&lt;&gt;"not enrolled", L6&lt;&gt;"not enrolled", N6&lt;&gt;"not enrolled")), (H21/3), IF((AND(J6&lt;&gt;"not enrolled", L6&lt;&gt;"not enrolled", N6="not enrolled")), (H21/2), IF((AND(J6="not enrolled", L6&lt;&gt;"not enrolled", N6&lt;&gt;"not enrolled")), (H21/2), 0)))</f>
        <v>0</v>
      </c>
      <c r="M21" s="11"/>
      <c r="N21" s="11">
        <f>IF((AND(J6&lt;&gt;"not enrolled", L6&lt;&gt;"not enrolled", N6&lt;&gt;"not enrolled")), (H21/3), IF((AND(J6="not enrolled", L6&lt;&gt;"not enrolled", N6&lt;&gt;"not enrolled")), (H21/2), IF((AND(J6="not enrolled", L6="not enrolled", N6&lt;&gt;"not enrolled")), (H21), 0)))</f>
        <v>0</v>
      </c>
      <c r="O21" s="10"/>
    </row>
    <row r="22" spans="2:15" ht="21.75" customHeight="1" x14ac:dyDescent="0.25">
      <c r="B22" t="s">
        <v>62</v>
      </c>
      <c r="F22" s="17"/>
      <c r="H22" s="5">
        <f>SUM(J22,L22,N22)</f>
        <v>0</v>
      </c>
      <c r="J22" s="5">
        <f>IF((AND(J6&lt;&gt;"not enrolled", L6&lt;&gt;"not enrolled", N6&lt;&gt;"not enrolled")), ROUND(((F22-(F22*0.01057))/3),0), IF((AND(J6&lt;&gt;"not enrolled", L6&lt;&gt;"not enrolled", N6="not enrolled")), ROUND(((F22-(F22*0.01057))/2),0), IF((AND(J6&lt;&gt;"not enrolled", L6="not enrolled", N6="not enrolled")), ROUND(((F22-(F22*0.01057))/1),0), 0)))</f>
        <v>0</v>
      </c>
      <c r="L22" s="5">
        <f>IF((AND(J6&lt;&gt;"not enrolled", L6&lt;&gt;"not enrolled", N6&lt;&gt;"not enrolled")), ROUND(((F22-(F22*0.01057))/3),0), IF((AND(J6&lt;&gt;"not enrolled", L6&lt;&gt;"not enrolled", N6="not enrolled")), ROUND(((F22-(F22*0.01057))/2),0), IF((AND(J6="not enrolled", L6&lt;&gt;"not enrolled", N6&lt;&gt;"not enrolled")), ROUND(((F22-(F22*0.01057))/2),0), 0)))</f>
        <v>0</v>
      </c>
      <c r="N22" s="5">
        <f>IF((AND(J6&lt;&gt;"not enrolled", L6&lt;&gt;"not enrolled", N6&lt;&gt;"not enrolled")), ROUND(((F22-(F22*0.01057))/3),0), IF((AND(J6="not enrolled", L6&lt;&gt;"not enrolled", N6&lt;&gt;"not enrolled")), ROUND(((F22-(F22*0.01057))/2),0), IF((AND(J6="not enrolled", L6="not enrolled", N6&lt;&gt;"not enrolled")), ROUND(((F22-(F22*0.01057))/1),0), 0)))</f>
        <v>0</v>
      </c>
    </row>
    <row r="23" spans="2:15" ht="21.75" customHeight="1" x14ac:dyDescent="0.25">
      <c r="B23" s="10" t="s">
        <v>63</v>
      </c>
      <c r="C23" s="10"/>
      <c r="D23" s="10"/>
      <c r="E23" s="10"/>
      <c r="F23" s="17"/>
      <c r="G23" s="10"/>
      <c r="H23" s="11">
        <f>SUM(J23,L23,N23)</f>
        <v>0</v>
      </c>
      <c r="I23" s="10"/>
      <c r="J23" s="11">
        <f>IF((AND(J6&lt;&gt;"not enrolled", L6&lt;&gt;"not enrolled", N6&lt;&gt;"not enrolled")), ROUND(((F23-(F23*0.04228))/3),0), IF((AND(J6&lt;&gt;"not enrolled", L6&lt;&gt;"not enrolled", N6="not enrolled")), ROUND(((F23-(F23*0.04228))/2),0), IF((AND(J6&lt;&gt;"not enrolled", L6="not enrolled", N6="not enrolled")), ROUND(((F23-(F23*0.04228))/1),0), 0)))</f>
        <v>0</v>
      </c>
      <c r="K23" s="10"/>
      <c r="L23" s="11">
        <f>IF((AND(J6&lt;&gt;"not enrolled", L6&lt;&gt;"not enrolled", N6&lt;&gt;"not enrolled")), ROUND(((F23-(F23*0.04228))/3),0), IF((AND(J6&lt;&gt;"not enrolled", L6&lt;&gt;"not enrolled", N6="not enrolled")), ROUND(((F23-(F23*0.04228))/2),0), IF((AND(J6="not enrolled", L6&lt;&gt;"not enrolled", N6&lt;&gt;"not enrolled")), ROUND(((F23-(F23*0.04228))/2),0), 0)))</f>
        <v>0</v>
      </c>
      <c r="M23" s="11"/>
      <c r="N23" s="11">
        <f>IF((AND(J6&lt;&gt;"not enrolled", L6&lt;&gt;"not enrolled", N6&lt;&gt;"not enrolled")), ROUND(((F23-(F23*0.04228))/3),0), IF((AND(J6="not enrolled", L6&lt;&gt;"not enrolled", N6&lt;&gt;"not enrolled")), ROUND(((F23-(F23*0.04228))/2),0), IF((AND(J6="not enrolled", L6="not enrolled", N6&lt;&gt;"not enrolled")), ROUND(((F23-(F23*0.04228))/1),0), 0)))</f>
        <v>0</v>
      </c>
      <c r="O23" s="10"/>
    </row>
    <row r="24" spans="2:15" ht="21.75" customHeight="1" x14ac:dyDescent="0.25">
      <c r="B24" s="63" t="s">
        <v>20</v>
      </c>
      <c r="C24" s="63"/>
      <c r="D24" s="63"/>
      <c r="E24" s="63"/>
      <c r="F24" s="63"/>
      <c r="H24" s="16"/>
      <c r="J24" s="5">
        <f>IF((AND(J6&lt;&gt;"not enrolled", L6&lt;&gt;"not enrolled", N6&lt;&gt;"not enrolled")), (H24/3), IF((AND(J6&lt;&gt;"not enrolled", L6&lt;&gt;"not enrolled", N6="not enrolled")), (H24/2), IF((AND(J6&lt;&gt;"not enrolled", L6="not enrolled", N6="not enrolled")), (H24/1), 0)))</f>
        <v>0</v>
      </c>
      <c r="L24" s="5">
        <f>IF((AND(J6&lt;&gt;"not enrolled", L6&lt;&gt;"not enrolled", N6&lt;&gt;"not enrolled")), (H24/3), IF((AND(J6&lt;&gt;"not enrolled", L6&lt;&gt;"not enrolled", N6="not enrolled")), (H24/2), IF((AND(J6="not enrolled", L6&lt;&gt;"not enrolled", N6&lt;&gt;"not enrolled")), (H24/2), 0)))</f>
        <v>0</v>
      </c>
      <c r="N24" s="5">
        <f>IF((AND(J6&lt;&gt;"not enrolled", L6&lt;&gt;"not enrolled", N6&lt;&gt;"not enrolled")), (H24/3), IF((AND(J6="not enrolled", L6&lt;&gt;"not enrolled", N6&lt;&gt;"not enrolled")), (H24/2), IF((AND(J6="not enrolled", L6="not enrolled", N6&lt;&gt;"not enrolled")), (H24), 0)))</f>
        <v>0</v>
      </c>
    </row>
    <row r="25" spans="2:15" ht="21.75" customHeight="1" x14ac:dyDescent="0.25">
      <c r="B25" s="64" t="s">
        <v>21</v>
      </c>
      <c r="C25" s="64"/>
      <c r="D25" s="64"/>
      <c r="E25" s="64"/>
      <c r="F25" s="64"/>
      <c r="G25" s="64"/>
      <c r="H25" s="26">
        <f>J25+L25+N25</f>
        <v>0</v>
      </c>
      <c r="I25" s="25"/>
      <c r="J25" s="18"/>
      <c r="K25" s="25"/>
      <c r="L25" s="18"/>
      <c r="M25" s="32"/>
      <c r="N25" s="46"/>
      <c r="O25" s="25"/>
    </row>
    <row r="26" spans="2:15" ht="21.75" customHeight="1" x14ac:dyDescent="0.25">
      <c r="D26" s="7" t="s">
        <v>9</v>
      </c>
      <c r="H26" s="5">
        <f>SUM(H20:H25)</f>
        <v>0</v>
      </c>
      <c r="J26" s="5">
        <f>SUM(J20:J25)</f>
        <v>0</v>
      </c>
      <c r="L26" s="5">
        <f>SUM(L20:L24,L25)</f>
        <v>0</v>
      </c>
      <c r="N26" s="5">
        <f>SUM(N20:N24,N25)</f>
        <v>0</v>
      </c>
    </row>
    <row r="27" spans="2:15" ht="15.75" thickBot="1" x14ac:dyDescent="0.3"/>
    <row r="28" spans="2:15" ht="21.75" customHeight="1" thickTop="1" thickBot="1" x14ac:dyDescent="0.35">
      <c r="B28" s="14" t="s">
        <v>11</v>
      </c>
      <c r="C28" s="14"/>
      <c r="D28" s="13"/>
      <c r="E28" s="13"/>
      <c r="F28" s="13"/>
      <c r="G28" s="13"/>
      <c r="H28" s="23" t="e">
        <f>H17-H26</f>
        <v>#N/A</v>
      </c>
      <c r="I28" s="24"/>
      <c r="J28" s="23" t="e">
        <f>J17-J26</f>
        <v>#N/A</v>
      </c>
      <c r="K28" s="24"/>
      <c r="L28" s="23" t="e">
        <f>L17-L26</f>
        <v>#N/A</v>
      </c>
      <c r="M28" s="23"/>
      <c r="N28" s="23" t="e">
        <f>N17-N26</f>
        <v>#N/A</v>
      </c>
      <c r="O28" s="13"/>
    </row>
    <row r="29" spans="2:15" ht="15.75" thickTop="1" x14ac:dyDescent="0.25"/>
    <row r="30" spans="2:15" x14ac:dyDescent="0.25">
      <c r="B30" s="7" t="s">
        <v>12</v>
      </c>
      <c r="C30" s="7"/>
    </row>
    <row r="31" spans="2:15" ht="19.899999999999999" customHeight="1" x14ac:dyDescent="0.25">
      <c r="B31" s="40">
        <v>1</v>
      </c>
      <c r="C31" s="65" t="s">
        <v>60</v>
      </c>
      <c r="D31" s="65"/>
      <c r="E31" s="65"/>
      <c r="F31" s="65"/>
      <c r="G31" s="65"/>
      <c r="H31" s="65"/>
      <c r="I31" s="65"/>
      <c r="J31" s="65"/>
      <c r="K31" s="65"/>
      <c r="L31" s="65"/>
      <c r="M31" s="65"/>
      <c r="N31" s="65"/>
      <c r="O31" s="65"/>
    </row>
    <row r="32" spans="2:15" ht="15.6" customHeight="1" x14ac:dyDescent="0.25">
      <c r="B32" s="42">
        <v>2</v>
      </c>
      <c r="C32" t="s">
        <v>44</v>
      </c>
      <c r="H32"/>
      <c r="J32"/>
      <c r="L32"/>
      <c r="M32"/>
      <c r="N32"/>
    </row>
    <row r="33" spans="2:15" ht="30" customHeight="1" x14ac:dyDescent="0.25">
      <c r="B33" s="41">
        <v>3</v>
      </c>
      <c r="C33" s="65" t="s">
        <v>64</v>
      </c>
      <c r="D33" s="65"/>
      <c r="E33" s="65"/>
      <c r="F33" s="65"/>
      <c r="G33" s="65"/>
      <c r="H33" s="65"/>
      <c r="I33" s="65"/>
      <c r="J33" s="65"/>
      <c r="K33" s="65"/>
      <c r="L33" s="65"/>
      <c r="M33" s="65"/>
      <c r="N33" s="65"/>
      <c r="O33" s="65"/>
    </row>
    <row r="34" spans="2:15" ht="30" customHeight="1" x14ac:dyDescent="0.25">
      <c r="B34" s="41">
        <v>4</v>
      </c>
      <c r="C34" s="65" t="s">
        <v>58</v>
      </c>
      <c r="D34" s="65"/>
      <c r="E34" s="65"/>
      <c r="F34" s="65"/>
      <c r="G34" s="65"/>
      <c r="H34" s="65"/>
      <c r="I34" s="65"/>
      <c r="J34" s="65"/>
      <c r="K34" s="65"/>
      <c r="L34" s="65"/>
      <c r="M34" s="65"/>
      <c r="N34" s="65"/>
      <c r="O34" s="65"/>
    </row>
    <row r="35" spans="2:15" ht="46.5" customHeight="1" x14ac:dyDescent="0.25">
      <c r="B35" s="41">
        <v>5</v>
      </c>
      <c r="C35" s="65" t="s">
        <v>67</v>
      </c>
      <c r="D35" s="65"/>
      <c r="E35" s="65"/>
      <c r="F35" s="65"/>
      <c r="G35" s="65"/>
      <c r="H35" s="65"/>
      <c r="I35" s="65"/>
      <c r="J35" s="65"/>
      <c r="K35" s="65"/>
      <c r="L35" s="65"/>
      <c r="M35" s="65"/>
      <c r="N35" s="65"/>
      <c r="O35" s="65"/>
    </row>
    <row r="36" spans="2:15" ht="21.75" customHeight="1" x14ac:dyDescent="0.25"/>
    <row r="37" spans="2:15" ht="21.75" customHeight="1" x14ac:dyDescent="0.25">
      <c r="B37" s="49" t="s">
        <v>65</v>
      </c>
    </row>
    <row r="39" spans="2:15" x14ac:dyDescent="0.25">
      <c r="B39" s="54" t="s">
        <v>13</v>
      </c>
      <c r="C39" s="54"/>
      <c r="D39" s="54"/>
      <c r="E39" s="54"/>
      <c r="F39" s="54"/>
      <c r="G39" s="54"/>
      <c r="H39" s="54"/>
      <c r="I39" s="54"/>
      <c r="J39" s="54"/>
      <c r="K39" s="54"/>
      <c r="L39" s="54"/>
      <c r="M39" s="54"/>
      <c r="N39" s="54"/>
      <c r="O39" s="54"/>
    </row>
  </sheetData>
  <sheetProtection algorithmName="SHA-512" hashValue="z6X4pKVO6+Ovza784438X3x1QxOrwZ55NpPqyA1U6lGIQCCRMB1Qgo3ohwoNn8fhumKCI2aDY20aiJtPMto8kA==" saltValue="iYKP6xHQ+4IRl2381WIxQg==" spinCount="100000" sheet="1" selectLockedCells="1"/>
  <mergeCells count="11">
    <mergeCell ref="F2:O2"/>
    <mergeCell ref="D10:E10"/>
    <mergeCell ref="B39:O39"/>
    <mergeCell ref="B15:E15"/>
    <mergeCell ref="B16:E16"/>
    <mergeCell ref="B24:F24"/>
    <mergeCell ref="B25:G25"/>
    <mergeCell ref="C35:O35"/>
    <mergeCell ref="C34:O34"/>
    <mergeCell ref="C31:O31"/>
    <mergeCell ref="C33:O33"/>
  </mergeCells>
  <hyperlinks>
    <hyperlink ref="B15" r:id="rId1" display="Will you enroll in DU's health insurance plan?" xr:uid="{00000000-0004-0000-0100-000000000000}"/>
    <hyperlink ref="B16"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Data!$A$25:$A$26</xm:f>
          </x14:formula1>
          <xm:sqref>F14:F15</xm:sqref>
        </x14:dataValidation>
        <x14:dataValidation type="list" allowBlank="1" showInputMessage="1" showErrorMessage="1" xr:uid="{00000000-0002-0000-0100-000002000000}">
          <x14:formula1>
            <xm:f>Data!$A$2:$A$22</xm:f>
          </x14:formula1>
          <xm:sqref>N6 J6 L6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8"/>
  <sheetViews>
    <sheetView workbookViewId="0">
      <selection activeCell="G5" sqref="G5"/>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17.28515625" customWidth="1"/>
  </cols>
  <sheetData>
    <row r="1" spans="1:14" x14ac:dyDescent="0.25">
      <c r="A1" s="7" t="s">
        <v>72</v>
      </c>
      <c r="F1" s="7" t="s">
        <v>73</v>
      </c>
      <c r="I1" s="7" t="s">
        <v>59</v>
      </c>
      <c r="M1" s="7" t="s">
        <v>46</v>
      </c>
    </row>
    <row r="2" spans="1:14" x14ac:dyDescent="0.25">
      <c r="A2" t="s">
        <v>70</v>
      </c>
      <c r="F2" s="7"/>
      <c r="I2" t="s">
        <v>70</v>
      </c>
      <c r="M2" s="7"/>
    </row>
    <row r="3" spans="1:14" x14ac:dyDescent="0.25">
      <c r="A3" t="s">
        <v>39</v>
      </c>
      <c r="B3">
        <v>0</v>
      </c>
      <c r="C3">
        <v>0</v>
      </c>
      <c r="D3">
        <v>0</v>
      </c>
      <c r="E3">
        <v>0</v>
      </c>
      <c r="F3">
        <v>0</v>
      </c>
      <c r="I3" t="s">
        <v>39</v>
      </c>
      <c r="J3">
        <v>0</v>
      </c>
      <c r="K3">
        <v>0</v>
      </c>
      <c r="M3" t="s">
        <v>4</v>
      </c>
      <c r="N3">
        <v>95</v>
      </c>
    </row>
    <row r="4" spans="1:14" x14ac:dyDescent="0.25">
      <c r="A4" t="s">
        <v>22</v>
      </c>
      <c r="B4">
        <v>6448</v>
      </c>
      <c r="C4">
        <v>16</v>
      </c>
      <c r="D4">
        <v>57</v>
      </c>
      <c r="E4">
        <v>148</v>
      </c>
      <c r="F4">
        <v>6672</v>
      </c>
      <c r="I4" t="s">
        <v>22</v>
      </c>
      <c r="J4">
        <v>3336</v>
      </c>
      <c r="K4">
        <v>16</v>
      </c>
      <c r="M4" t="s">
        <v>5</v>
      </c>
      <c r="N4">
        <v>0</v>
      </c>
    </row>
    <row r="5" spans="1:14" x14ac:dyDescent="0.25">
      <c r="A5" t="s">
        <v>23</v>
      </c>
      <c r="B5">
        <v>8060</v>
      </c>
      <c r="C5">
        <v>20</v>
      </c>
      <c r="D5">
        <v>57</v>
      </c>
      <c r="E5">
        <v>148</v>
      </c>
      <c r="F5">
        <v>8340</v>
      </c>
      <c r="I5" t="s">
        <v>23</v>
      </c>
      <c r="J5">
        <v>4170</v>
      </c>
      <c r="K5">
        <v>20</v>
      </c>
    </row>
    <row r="6" spans="1:14" x14ac:dyDescent="0.25">
      <c r="A6" t="s">
        <v>24</v>
      </c>
      <c r="B6">
        <v>9672</v>
      </c>
      <c r="C6">
        <v>24</v>
      </c>
      <c r="D6">
        <v>57</v>
      </c>
      <c r="E6">
        <v>148</v>
      </c>
      <c r="F6">
        <v>10008</v>
      </c>
      <c r="I6" t="s">
        <v>24</v>
      </c>
      <c r="J6">
        <v>5004</v>
      </c>
      <c r="K6">
        <v>24</v>
      </c>
    </row>
    <row r="7" spans="1:14" x14ac:dyDescent="0.25">
      <c r="A7" t="s">
        <v>25</v>
      </c>
      <c r="B7">
        <v>11284</v>
      </c>
      <c r="C7">
        <v>28</v>
      </c>
      <c r="D7">
        <v>57</v>
      </c>
      <c r="E7">
        <v>148</v>
      </c>
      <c r="F7">
        <v>11676</v>
      </c>
      <c r="I7" t="s">
        <v>25</v>
      </c>
      <c r="J7">
        <v>5838</v>
      </c>
      <c r="K7">
        <v>28</v>
      </c>
    </row>
    <row r="8" spans="1:14" x14ac:dyDescent="0.25">
      <c r="A8" t="s">
        <v>26</v>
      </c>
      <c r="B8">
        <v>12896</v>
      </c>
      <c r="C8">
        <v>32</v>
      </c>
      <c r="D8">
        <v>57</v>
      </c>
      <c r="E8">
        <v>148</v>
      </c>
      <c r="F8">
        <v>13344</v>
      </c>
      <c r="I8" t="s">
        <v>26</v>
      </c>
      <c r="J8">
        <v>6672</v>
      </c>
      <c r="K8">
        <v>32</v>
      </c>
    </row>
    <row r="9" spans="1:14" x14ac:dyDescent="0.25">
      <c r="A9" t="s">
        <v>27</v>
      </c>
      <c r="B9">
        <v>14508</v>
      </c>
      <c r="C9">
        <v>36</v>
      </c>
      <c r="D9">
        <v>57</v>
      </c>
      <c r="E9">
        <v>148</v>
      </c>
      <c r="F9">
        <v>15012</v>
      </c>
      <c r="I9" t="s">
        <v>27</v>
      </c>
      <c r="J9">
        <v>7506</v>
      </c>
      <c r="K9">
        <v>36</v>
      </c>
    </row>
    <row r="10" spans="1:14" x14ac:dyDescent="0.25">
      <c r="A10" t="s">
        <v>28</v>
      </c>
      <c r="B10">
        <v>16120</v>
      </c>
      <c r="C10">
        <v>40</v>
      </c>
      <c r="D10">
        <v>57</v>
      </c>
      <c r="E10">
        <v>148</v>
      </c>
      <c r="F10">
        <v>16680</v>
      </c>
      <c r="I10" t="s">
        <v>28</v>
      </c>
      <c r="J10">
        <v>8340</v>
      </c>
      <c r="K10">
        <v>40</v>
      </c>
    </row>
    <row r="11" spans="1:14" x14ac:dyDescent="0.25">
      <c r="A11" t="s">
        <v>29</v>
      </c>
      <c r="B11">
        <v>17732</v>
      </c>
      <c r="C11">
        <v>44</v>
      </c>
      <c r="D11">
        <v>57</v>
      </c>
      <c r="E11">
        <v>148</v>
      </c>
      <c r="F11">
        <v>18348</v>
      </c>
      <c r="I11" t="s">
        <v>29</v>
      </c>
      <c r="J11">
        <v>9174</v>
      </c>
      <c r="K11">
        <v>44</v>
      </c>
    </row>
    <row r="12" spans="1:14" x14ac:dyDescent="0.25">
      <c r="A12" t="s">
        <v>30</v>
      </c>
      <c r="B12">
        <v>19344</v>
      </c>
      <c r="C12">
        <v>48</v>
      </c>
      <c r="D12">
        <v>57</v>
      </c>
      <c r="E12">
        <v>148</v>
      </c>
      <c r="F12">
        <v>20016</v>
      </c>
      <c r="I12" t="s">
        <v>30</v>
      </c>
      <c r="J12">
        <v>10008</v>
      </c>
      <c r="K12">
        <v>48</v>
      </c>
    </row>
    <row r="13" spans="1:14" x14ac:dyDescent="0.25">
      <c r="A13" t="s">
        <v>31</v>
      </c>
      <c r="B13">
        <v>19344</v>
      </c>
      <c r="C13">
        <v>52</v>
      </c>
      <c r="D13">
        <v>57</v>
      </c>
      <c r="E13">
        <v>148</v>
      </c>
      <c r="F13">
        <v>21684</v>
      </c>
      <c r="I13" t="s">
        <v>31</v>
      </c>
      <c r="J13">
        <v>10842</v>
      </c>
      <c r="K13">
        <v>52</v>
      </c>
    </row>
    <row r="14" spans="1:14" x14ac:dyDescent="0.25">
      <c r="A14" t="s">
        <v>32</v>
      </c>
      <c r="B14">
        <v>19344</v>
      </c>
      <c r="C14">
        <v>56</v>
      </c>
      <c r="D14">
        <v>57</v>
      </c>
      <c r="E14">
        <v>148</v>
      </c>
      <c r="F14">
        <v>23352</v>
      </c>
      <c r="I14" t="s">
        <v>32</v>
      </c>
      <c r="J14">
        <v>11676</v>
      </c>
      <c r="K14">
        <v>56</v>
      </c>
    </row>
    <row r="15" spans="1:14" x14ac:dyDescent="0.25">
      <c r="A15" t="s">
        <v>33</v>
      </c>
      <c r="B15">
        <v>19344</v>
      </c>
      <c r="C15">
        <v>60</v>
      </c>
      <c r="D15">
        <v>57</v>
      </c>
      <c r="E15">
        <v>148</v>
      </c>
      <c r="F15">
        <v>25020</v>
      </c>
      <c r="I15" t="s">
        <v>33</v>
      </c>
      <c r="J15">
        <v>12510</v>
      </c>
      <c r="K15">
        <v>60</v>
      </c>
    </row>
    <row r="16" spans="1:14" x14ac:dyDescent="0.25">
      <c r="A16" t="s">
        <v>34</v>
      </c>
      <c r="B16">
        <v>19344</v>
      </c>
      <c r="C16">
        <v>64</v>
      </c>
      <c r="D16">
        <v>57</v>
      </c>
      <c r="E16">
        <v>148</v>
      </c>
      <c r="F16">
        <v>26688</v>
      </c>
      <c r="I16" t="s">
        <v>34</v>
      </c>
      <c r="J16">
        <v>13344</v>
      </c>
      <c r="K16">
        <v>64</v>
      </c>
    </row>
    <row r="17" spans="1:21" x14ac:dyDescent="0.25">
      <c r="A17" t="s">
        <v>35</v>
      </c>
      <c r="B17">
        <v>19344</v>
      </c>
      <c r="C17">
        <v>68</v>
      </c>
      <c r="D17">
        <v>57</v>
      </c>
      <c r="E17">
        <v>148</v>
      </c>
      <c r="F17">
        <v>28356</v>
      </c>
      <c r="I17" t="s">
        <v>35</v>
      </c>
      <c r="J17">
        <v>14178</v>
      </c>
      <c r="K17">
        <v>68</v>
      </c>
    </row>
    <row r="18" spans="1:21" x14ac:dyDescent="0.25">
      <c r="A18" t="s">
        <v>36</v>
      </c>
      <c r="B18">
        <v>19344</v>
      </c>
      <c r="C18">
        <v>72</v>
      </c>
      <c r="D18">
        <v>57</v>
      </c>
      <c r="E18">
        <v>148</v>
      </c>
      <c r="F18">
        <v>30024</v>
      </c>
      <c r="I18" t="s">
        <v>36</v>
      </c>
      <c r="J18">
        <v>15012</v>
      </c>
      <c r="K18">
        <v>72</v>
      </c>
    </row>
    <row r="19" spans="1:21" x14ac:dyDescent="0.25">
      <c r="A19" t="s">
        <v>37</v>
      </c>
      <c r="B19">
        <v>20956</v>
      </c>
      <c r="C19">
        <v>76</v>
      </c>
      <c r="D19">
        <v>57</v>
      </c>
      <c r="E19">
        <v>148</v>
      </c>
      <c r="F19">
        <v>31692</v>
      </c>
      <c r="I19" t="s">
        <v>37</v>
      </c>
      <c r="J19">
        <v>15846</v>
      </c>
      <c r="K19">
        <v>76</v>
      </c>
    </row>
    <row r="20" spans="1:21" x14ac:dyDescent="0.25">
      <c r="A20" t="s">
        <v>38</v>
      </c>
      <c r="B20">
        <v>22568</v>
      </c>
      <c r="C20">
        <v>80</v>
      </c>
      <c r="D20">
        <v>57</v>
      </c>
      <c r="E20">
        <v>148</v>
      </c>
      <c r="F20">
        <v>33360</v>
      </c>
      <c r="I20" t="s">
        <v>38</v>
      </c>
      <c r="J20">
        <v>16680</v>
      </c>
      <c r="K20">
        <v>80</v>
      </c>
    </row>
    <row r="21" spans="1:21" x14ac:dyDescent="0.25">
      <c r="A21" t="s">
        <v>41</v>
      </c>
      <c r="B21">
        <v>24180</v>
      </c>
      <c r="C21">
        <v>84</v>
      </c>
      <c r="D21">
        <v>57</v>
      </c>
      <c r="E21">
        <v>148</v>
      </c>
      <c r="F21">
        <v>35028</v>
      </c>
      <c r="I21" t="s">
        <v>41</v>
      </c>
      <c r="J21">
        <v>17514</v>
      </c>
      <c r="K21">
        <v>84</v>
      </c>
    </row>
    <row r="22" spans="1:21" x14ac:dyDescent="0.25">
      <c r="A22" t="s">
        <v>42</v>
      </c>
      <c r="B22">
        <v>25792</v>
      </c>
      <c r="C22">
        <v>88</v>
      </c>
      <c r="D22">
        <v>57</v>
      </c>
      <c r="E22">
        <v>148</v>
      </c>
      <c r="F22">
        <v>36696</v>
      </c>
      <c r="I22" t="s">
        <v>42</v>
      </c>
      <c r="J22">
        <v>18348</v>
      </c>
      <c r="K22">
        <v>88</v>
      </c>
    </row>
    <row r="24" spans="1:21" x14ac:dyDescent="0.25">
      <c r="A24" t="s">
        <v>19</v>
      </c>
    </row>
    <row r="25" spans="1:21" x14ac:dyDescent="0.25">
      <c r="A25" t="s">
        <v>4</v>
      </c>
      <c r="B25">
        <v>1885</v>
      </c>
    </row>
    <row r="26" spans="1:21" x14ac:dyDescent="0.25">
      <c r="A26" t="s">
        <v>5</v>
      </c>
      <c r="B26">
        <v>0</v>
      </c>
      <c r="I26" s="65"/>
      <c r="J26" s="65"/>
      <c r="K26" s="65"/>
      <c r="L26" s="65"/>
      <c r="M26" s="65"/>
      <c r="N26" s="65"/>
      <c r="O26" s="65"/>
      <c r="P26" s="65"/>
      <c r="Q26" s="65"/>
      <c r="R26" s="65"/>
      <c r="S26" s="65"/>
      <c r="T26" s="65"/>
      <c r="U26" s="65"/>
    </row>
    <row r="27" spans="1:21" x14ac:dyDescent="0.25">
      <c r="I27" s="65"/>
      <c r="J27" s="65"/>
      <c r="K27" s="65"/>
      <c r="L27" s="65"/>
      <c r="M27" s="65"/>
      <c r="N27" s="65"/>
      <c r="O27" s="65"/>
      <c r="P27" s="65"/>
      <c r="Q27" s="65"/>
      <c r="R27" s="65"/>
      <c r="S27" s="65"/>
      <c r="T27" s="65"/>
      <c r="U27" s="65"/>
    </row>
    <row r="28" spans="1:21" x14ac:dyDescent="0.25">
      <c r="I28" s="65"/>
      <c r="J28" s="65"/>
      <c r="K28" s="65"/>
      <c r="L28" s="65"/>
      <c r="M28" s="65"/>
      <c r="N28" s="65"/>
      <c r="O28" s="65"/>
      <c r="P28" s="65"/>
      <c r="Q28" s="65"/>
      <c r="R28" s="65"/>
      <c r="S28" s="65"/>
      <c r="T28" s="65"/>
      <c r="U28" s="65"/>
    </row>
  </sheetData>
  <sheetProtection algorithmName="SHA-512" hashValue="0+ESf5BN13SNPuNa5BfnHkaMjeWWmLCFTDb+A7RFC7jkJXoT32Wc5dod0+A06knG6IvfQHo3xMggBQToF8VkQw==" saltValue="z2WV56DsA3W7Jcjg2eBDGw==" spinCount="100000" sheet="1" selectLockedCells="1" selectUnlockedCells="1"/>
  <mergeCells count="3">
    <mergeCell ref="I26:U26"/>
    <mergeCell ref="I27:U27"/>
    <mergeCell ref="I28:U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Worksheets Home</vt:lpstr>
      <vt:lpstr>Music Master's</vt:lpstr>
      <vt:lpstr>Music Cert</vt:lpstr>
      <vt:lpstr>All Other Programs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2024-03-05T16:19:36Z</dcterms:modified>
</cp:coreProperties>
</file>