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4E69225F-E7FA-40C8-A1D7-1CDCE1D573DE}" xr6:coauthVersionLast="47" xr6:coauthVersionMax="47" xr10:uidLastSave="{00000000-0000-0000-0000-000000000000}"/>
  <workbookProtection workbookAlgorithmName="SHA-512" workbookHashValue="go7gq6pbuVUoX8CbZm2pA5USC3dP2FT7DW5waS4lJUKewB6I7DwSN4hJTfsrVWTvdGm9+UW38kdTZwTLvvStHA==" workbookSaltValue="mffc7gvUZ+ePx926CdqJVg==" workbookSpinCount="100000" lockStructure="1"/>
  <bookViews>
    <workbookView xWindow="34065" yWindow="420" windowWidth="19815" windowHeight="11805" tabRatio="721" xr2:uid="{00000000-000D-0000-FFFF-FFFF00000000}"/>
  </bookViews>
  <sheets>
    <sheet name="Worksheets Home" sheetId="4" r:id="rId1"/>
    <sheet name="Cyber Sec." sheetId="34" r:id="rId2"/>
    <sheet name="Data Sci" sheetId="35" r:id="rId3"/>
    <sheet name="All Other" sheetId="36" r:id="rId4"/>
    <sheet name="Online" sheetId="15" r:id="rId5"/>
    <sheet name="Data" sheetId="31" state="hidden" r:id="rId6"/>
  </sheets>
  <definedNames>
    <definedName name="Credits" localSheetId="3">#REF!</definedName>
    <definedName name="Credits" localSheetId="1">#REF!</definedName>
    <definedName name="Credits" localSheetId="2">#REF!</definedName>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15" l="1"/>
  <c r="M12" i="15"/>
  <c r="K12" i="15"/>
  <c r="I12" i="15"/>
  <c r="O11" i="15"/>
  <c r="M11" i="15"/>
  <c r="K11" i="15"/>
  <c r="I11" i="15"/>
  <c r="N10" i="36"/>
  <c r="L10" i="36"/>
  <c r="J10" i="36"/>
  <c r="H24" i="36"/>
  <c r="N23" i="36"/>
  <c r="L23" i="36"/>
  <c r="J23" i="36"/>
  <c r="N22" i="36"/>
  <c r="L22" i="36"/>
  <c r="J22" i="36"/>
  <c r="N21" i="36"/>
  <c r="L21" i="36"/>
  <c r="J21" i="36"/>
  <c r="N20" i="36"/>
  <c r="L20" i="36"/>
  <c r="J20" i="36"/>
  <c r="N19" i="36"/>
  <c r="L19" i="36"/>
  <c r="J19" i="36"/>
  <c r="N15" i="36"/>
  <c r="L15" i="36"/>
  <c r="J15" i="36"/>
  <c r="N14" i="36"/>
  <c r="J14" i="36"/>
  <c r="H14" i="36" s="1"/>
  <c r="N13" i="36"/>
  <c r="L13" i="36"/>
  <c r="J13" i="36"/>
  <c r="N12" i="36"/>
  <c r="L12" i="36"/>
  <c r="J12" i="36"/>
  <c r="N10" i="35"/>
  <c r="L10" i="35"/>
  <c r="J10" i="35"/>
  <c r="H24" i="35"/>
  <c r="N23" i="35"/>
  <c r="L23" i="35"/>
  <c r="J23" i="35"/>
  <c r="N22" i="35"/>
  <c r="L22" i="35"/>
  <c r="J22" i="35"/>
  <c r="N21" i="35"/>
  <c r="L21" i="35"/>
  <c r="J21" i="35"/>
  <c r="N20" i="35"/>
  <c r="L20" i="35"/>
  <c r="J20" i="35"/>
  <c r="N19" i="35"/>
  <c r="L19" i="35"/>
  <c r="J19" i="35"/>
  <c r="N15" i="35"/>
  <c r="L15" i="35"/>
  <c r="J15" i="35"/>
  <c r="N14" i="35"/>
  <c r="J14" i="35"/>
  <c r="N13" i="35"/>
  <c r="L13" i="35"/>
  <c r="J13" i="35"/>
  <c r="N12" i="35"/>
  <c r="L12" i="35"/>
  <c r="J12" i="35"/>
  <c r="N15" i="34"/>
  <c r="L15" i="34"/>
  <c r="J15" i="34"/>
  <c r="N13" i="34"/>
  <c r="L13" i="34"/>
  <c r="J13" i="34"/>
  <c r="N16" i="35" l="1"/>
  <c r="H12" i="36"/>
  <c r="H15" i="36"/>
  <c r="N16" i="36"/>
  <c r="L16" i="36"/>
  <c r="L25" i="36"/>
  <c r="H21" i="36"/>
  <c r="J25" i="36"/>
  <c r="H13" i="36"/>
  <c r="H22" i="36"/>
  <c r="N25" i="36"/>
  <c r="H10" i="36"/>
  <c r="J16" i="36"/>
  <c r="H14" i="35"/>
  <c r="H15" i="35"/>
  <c r="L25" i="35"/>
  <c r="J25" i="35"/>
  <c r="H22" i="35"/>
  <c r="H12" i="35"/>
  <c r="H21" i="35"/>
  <c r="H13" i="35"/>
  <c r="L16" i="35"/>
  <c r="N25" i="35"/>
  <c r="H10" i="35"/>
  <c r="J16" i="35"/>
  <c r="N27" i="35" l="1"/>
  <c r="N27" i="36"/>
  <c r="H25" i="36"/>
  <c r="L27" i="36"/>
  <c r="J27" i="36"/>
  <c r="H16" i="36"/>
  <c r="H25" i="35"/>
  <c r="J27" i="35"/>
  <c r="L27" i="35"/>
  <c r="H16" i="35"/>
  <c r="H27" i="35" l="1"/>
  <c r="H27" i="36"/>
  <c r="N12" i="34" l="1"/>
  <c r="L12" i="34"/>
  <c r="N10" i="34"/>
  <c r="L10" i="34"/>
  <c r="J10" i="34"/>
  <c r="J12" i="34"/>
  <c r="O19" i="15"/>
  <c r="M19" i="15"/>
  <c r="K19" i="15"/>
  <c r="I19" i="15"/>
  <c r="O18" i="15"/>
  <c r="M18" i="15"/>
  <c r="K18" i="15"/>
  <c r="I18" i="15"/>
  <c r="N22" i="34"/>
  <c r="L22" i="34"/>
  <c r="J22" i="34"/>
  <c r="N21" i="34"/>
  <c r="L21" i="34"/>
  <c r="J21" i="34"/>
  <c r="H24" i="34" l="1"/>
  <c r="N23" i="34"/>
  <c r="L23" i="34"/>
  <c r="J23" i="34"/>
  <c r="N20" i="34"/>
  <c r="L20" i="34"/>
  <c r="J20" i="34"/>
  <c r="N19" i="34"/>
  <c r="L19" i="34"/>
  <c r="J19" i="34"/>
  <c r="N14" i="34"/>
  <c r="J14" i="34"/>
  <c r="H21" i="34" l="1"/>
  <c r="N25" i="34"/>
  <c r="H13" i="34"/>
  <c r="H15" i="34"/>
  <c r="L25" i="34"/>
  <c r="H14" i="34"/>
  <c r="J25" i="34"/>
  <c r="H22" i="34"/>
  <c r="N16" i="34"/>
  <c r="L16" i="34"/>
  <c r="H12" i="34"/>
  <c r="J16" i="34"/>
  <c r="H10" i="34"/>
  <c r="H25" i="34" l="1"/>
  <c r="N27" i="34"/>
  <c r="L27" i="34"/>
  <c r="J27" i="34"/>
  <c r="H16" i="34"/>
  <c r="H27" i="34" l="1"/>
  <c r="G19" i="15"/>
  <c r="G18" i="15"/>
  <c r="O20" i="15" l="1"/>
  <c r="O17" i="15"/>
  <c r="O16" i="15"/>
  <c r="M20" i="15"/>
  <c r="M17" i="15"/>
  <c r="M16" i="15"/>
  <c r="K20" i="15"/>
  <c r="K17" i="15"/>
  <c r="K16" i="15"/>
  <c r="I20" i="15"/>
  <c r="I17" i="15"/>
  <c r="I16" i="15"/>
  <c r="G21" i="15" l="1"/>
  <c r="M22" i="15" l="1"/>
  <c r="O13" i="15"/>
  <c r="M13" i="15"/>
  <c r="K13" i="15"/>
  <c r="G12" i="15"/>
  <c r="I13" i="15"/>
  <c r="G11" i="15"/>
  <c r="G22" i="15"/>
  <c r="O22" i="15" l="1"/>
  <c r="O24" i="15" s="1"/>
  <c r="M24" i="15"/>
  <c r="I22" i="15"/>
  <c r="I24" i="15" s="1"/>
  <c r="G13" i="15"/>
  <c r="G24" i="15" s="1"/>
  <c r="K22" i="15"/>
  <c r="K24" i="15" s="1"/>
</calcChain>
</file>

<file path=xl/sharedStrings.xml><?xml version="1.0" encoding="utf-8"?>
<sst xmlns="http://schemas.openxmlformats.org/spreadsheetml/2006/main" count="199" uniqueCount="87">
  <si>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</si>
  <si>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</si>
  <si>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</si>
  <si>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</si>
  <si>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</si>
  <si>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</si>
  <si>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</si>
  <si>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</si>
  <si>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</si>
  <si>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</si>
  <si>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</si>
  <si>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</si>
  <si>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</si>
  <si>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</si>
  <si>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</si>
  <si>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</si>
  <si>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</si>
  <si>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</si>
  <si>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</si>
  <si>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</si>
  <si>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</si>
  <si>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</si>
  <si>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</si>
  <si>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</si>
  <si>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</si>
  <si>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</si>
  <si>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</si>
  <si>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</si>
  <si>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</si>
  <si>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</si>
  <si>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</si>
  <si>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</si>
  <si>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</si>
  <si>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</si>
  <si>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</si>
  <si>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</si>
  <si>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</si>
  <si>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</si>
  <si>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</si>
  <si>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</si>
  <si>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</si>
  <si>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</si>
  <si>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</si>
  <si>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21 credits</t>
  </si>
  <si>
    <t>22 credits</t>
  </si>
  <si>
    <t>Will you enroll in DU's Health Insurance Plan?</t>
  </si>
  <si>
    <t>Technology fees are $4 per credit. If you will be enrolled in less than 4 credits, you will not be eligible for federal student loans.</t>
  </si>
  <si>
    <t>Choose Your Program:</t>
  </si>
  <si>
    <t>All other programs</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</si>
  <si>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</si>
  <si>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</si>
  <si>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Tuition for the 2023-2024 academic year is $1,612 per credit.</t>
  </si>
  <si>
    <t>Tuition for the 2023-2024 academic year is $806 per credit.</t>
  </si>
  <si>
    <t>Tuition for the 2023-2024 academic year is $1,178 per credit.</t>
  </si>
  <si>
    <t>Tuition for the 2023-2024 academic year is $1,612 per credit. If enrolled in 12-18 credits, tuition will be charged a flat rate of $19,344.</t>
  </si>
  <si>
    <r>
      <t xml:space="preserve">2024-25 Estimated Billing Worksheets
</t>
    </r>
    <r>
      <rPr>
        <b/>
        <i/>
        <sz val="16"/>
        <color theme="1"/>
        <rFont val="Calibri"/>
        <family val="2"/>
        <scheme val="minor"/>
      </rPr>
      <t>Ritchie School of Engineering &amp; Computer Science</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</si>
  <si>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2024-2025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</si>
  <si>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select</t>
  </si>
  <si>
    <t>$1,668/cr</t>
  </si>
  <si>
    <t>$1,219/cr</t>
  </si>
  <si>
    <t>$834/cr</t>
  </si>
  <si>
    <t>Fees</t>
  </si>
  <si>
    <t>FALL 2024:</t>
  </si>
  <si>
    <t>WINTER 2025:</t>
  </si>
  <si>
    <t>SPRING 2025:</t>
  </si>
  <si>
    <t>FALL 2024</t>
  </si>
  <si>
    <t>WINTER 2025</t>
  </si>
  <si>
    <t>SPRING 2025</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</si>
  <si>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</si>
  <si>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</si>
  <si>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</si>
  <si>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This worksheet automatically deducts the 1.057% origination fee from the Direct Unsubsidized loan amount. Most students who submit the FAFSA are eligible to borrow up to $20,500 in an unsubsidized loan per academic year.</t>
  </si>
  <si>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</si>
  <si>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t>2024-25 Estimated Billing Worksheet
MS in Data Science (on-campus)</t>
  </si>
  <si>
    <t>Tuition for the 2024-2025 academic year is $1,668 per credit.</t>
  </si>
  <si>
    <t>Tuition for the 2024-2025 academic year is $1,219 per credit.</t>
  </si>
  <si>
    <t>Tuition for the 2024-2025 academic year is $834 per credit.</t>
  </si>
  <si>
    <t>SUMMER 2025:</t>
  </si>
  <si>
    <t>SUMMER 2025</t>
  </si>
  <si>
    <t>2024-25 Estimated Billing Worksheet
Online Programs</t>
  </si>
  <si>
    <r>
      <t>1</t>
    </r>
    <r>
      <rPr>
        <sz val="11"/>
        <color theme="1"/>
        <rFont val="Calibri"/>
        <family val="2"/>
        <scheme val="minor"/>
      </rPr>
      <t>Tuition for the 2024-2025 academic year is $834 per credit.</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</si>
  <si>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</si>
  <si>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Online Programs</t>
  </si>
  <si>
    <t>2024-25 Estimated Billing Worksheet
Most Programs</t>
  </si>
  <si>
    <t>2024-25 Estimated Billing Worksheet
MS in Cyber Security</t>
  </si>
  <si>
    <t>MS in Cyber Security</t>
  </si>
  <si>
    <t>MS in Data Science - On-Campus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</si>
</sst>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0" fillId="0" borderId="0" xfId="0" applyAlignment="1">
      <alignment horizontal="left" indent="2"/>
    </xf>
    <xf numFmtId="0" fontId="2" fillId="0" borderId="1" xfId="0" applyFont="1" applyBorder="1"/>
    <xf numFmtId="44" fontId="2" fillId="0" borderId="1" xfId="1" applyFont="1" applyBorder="1"/>
    <xf numFmtId="0" fontId="14" fillId="0" borderId="0" xfId="0" applyFont="1" applyAlignment="1">
      <alignment horizontal="left" vertical="top" indent="3"/>
    </xf>
    <xf numFmtId="0" fontId="13"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9" xfId="1" applyFont="1" applyFill="1" applyBorder="1" applyProtection="1">
      <protection locked="0"/>
    </xf>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0" xfId="1" applyFont="1" applyBorder="1" applyAlignment="1">
      <alignment horizontal="center"/>
    </xf>
    <xf numFmtId="3" fontId="2" fillId="0" borderId="0" xfId="0" applyNumberFormat="1" applyFont="1" applyAlignment="1">
      <alignment horizontal="left"/>
    </xf>
    <xf numFmtId="0" fontId="2" fillId="0" borderId="0" xfId="0" applyFont="1" applyAlignment="1">
      <alignment horizontal="left"/>
    </xf>
    <xf numFmtId="44" fontId="0" fillId="3" borderId="3" xfId="1" applyFont="1" applyFill="1" applyBorder="1" applyProtection="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5" fillId="0" borderId="0" xfId="0" applyFont="1" applyAlignment="1">
      <alignment horizontal="left" wrapText="1"/>
    </xf>
    <xf numFmtId="0" fontId="0" fillId="0" borderId="0" xfId="0" applyFont="1"/>
    <xf numFmtId="0" fontId="2" fillId="0" borderId="0" xfId="0" applyFont="1" applyAlignment="1">
      <alignment horizontal="right" vertical="top"/>
    </xf>
    <xf numFmtId="0" fontId="2" fillId="0" borderId="0" xfId="0" applyFont="1" applyAlignment="1">
      <alignment horizontal="right"/>
    </xf>
    <xf numFmtId="44" fontId="0" fillId="4" borderId="9" xfId="1" applyFont="1" applyFill="1" applyBorder="1" applyProtection="1">
      <protection locked="0"/>
    </xf>
    <xf numFmtId="0" fontId="0" fillId="0" borderId="11" xfId="0" applyFill="1" applyBorder="1" applyProtection="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1973593</xdr:colOff>
      <xdr:row>1</xdr:row>
      <xdr:rowOff>561975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3593" cy="4572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3" name="Picture 2">
          <a:extLst>
            <a:ext uri="{FF2B5EF4-FFF2-40B4-BE49-F238E27FC236}">
              <a16:creationId xmlns:a16="http://schemas.microsoft.com/office/drawing/2014/main" id="{833FB9F0-3738-6546-B053-EF2399D2B3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AA97A05-A96F-4516-8AFE-EE6FEE284E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104760</xdr:rowOff>
    </xdr:from>
    <xdr:ext cx="1971675" cy="456771"/>
    <xdr:pic>
      <xdr:nvPicPr>
        <xdr:cNvPr id="2" name="Picture 1">
          <a:extLst>
            <a:ext uri="{FF2B5EF4-FFF2-40B4-BE49-F238E27FC236}">
              <a16:creationId xmlns:a16="http://schemas.microsoft.com/office/drawing/2014/main" id="{B8A97F29-2266-4EE0-A56B-BB16038112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71675" cy="4567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737090</xdr:colOff>
      <xdr:row>1</xdr:row>
      <xdr:rowOff>552450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918191" cy="444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6"/>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1"/>
    </row>
    <row r="2" spans="1:4" ht="47.25" customHeight="1" x14ac:dyDescent="0.35">
      <c r="B2" s="57" t="s">
        <v>55</v>
      </c>
      <c r="C2" s="58"/>
      <c r="D2" s="58"/>
    </row>
    <row r="3" spans="1:4" ht="8.25" customHeight="1" x14ac:dyDescent="0.25">
      <c r="B3" s="19"/>
      <c r="C3" s="21"/>
      <c r="D3" s="21"/>
    </row>
    <row r="4" spans="1:4" ht="66.75" customHeight="1" x14ac:dyDescent="0.25">
      <c r="B4" s="59" t="s">
        <v>56</v>
      </c>
      <c r="C4" s="59"/>
      <c r="D4" s="59"/>
    </row>
    <row r="5" spans="1:4" ht="21.75" customHeight="1" x14ac:dyDescent="0.25">
      <c r="C5"/>
    </row>
    <row r="6" spans="1:4" ht="27" customHeight="1" x14ac:dyDescent="0.25">
      <c r="B6" s="39" t="s">
        <v>47</v>
      </c>
      <c r="C6"/>
    </row>
    <row r="7" spans="1:4" x14ac:dyDescent="0.25">
      <c r="B7" s="40" t="s">
        <v>85</v>
      </c>
    </row>
    <row r="8" spans="1:4" x14ac:dyDescent="0.25">
      <c r="B8" s="40" t="s">
        <v>86</v>
      </c>
    </row>
    <row r="9" spans="1:4" x14ac:dyDescent="0.25">
      <c r="B9" s="40" t="s">
        <v>82</v>
      </c>
    </row>
    <row r="10" spans="1:4" x14ac:dyDescent="0.25">
      <c r="B10" s="40" t="s">
        <v>48</v>
      </c>
    </row>
    <row r="16" spans="1:4" x14ac:dyDescent="0.25">
      <c r="B16" s="56" t="s">
        <v>14</v>
      </c>
      <c r="C16" s="56"/>
      <c r="D16" s="56"/>
    </row>
  </sheetData>
  <sheetProtection algorithmName="SHA-512" hashValue="hSyXDCIUa9JSoGx7jk4H4+Vp3yHqrCVW9VT7svhVIQpx5T6ZA1ltfCYsvMP2e9w1Wmqi/zAmEIKJ/hcnP3QLhA==" saltValue="HAXpuyr8UQ6X3D3W6DYsnA==" spinCount="100000" sheet="1" objects="1" scenarios="1" selectLockedCells="1"/>
  <mergeCells count="3">
    <mergeCell ref="B16:D16"/>
    <mergeCell ref="B2:D2"/>
    <mergeCell ref="B4:D4"/>
  </mergeCells>
  <hyperlinks>
    <hyperlink ref="B8" location="'Data Sci'!A1" display="Data Science - On-Campus Program" xr:uid="{00000000-0004-0000-0000-000000000000}"/>
    <hyperlink ref="B9" location="Online!A1" display="Online Programs" xr:uid="{00000000-0004-0000-0000-000001000000}"/>
    <hyperlink ref="B10" location="'All Other'!A1" display="All other programs" xr:uid="{00000000-0004-0000-0000-000002000000}"/>
    <hyperlink ref="B7" location="'Cyber Sec.'!A1" display="Cyber Security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3" t="s">
        <v>84</v>
      </c>
      <c r="I2" s="64"/>
      <c r="J2" s="64"/>
      <c r="K2" s="64"/>
      <c r="L2" s="64"/>
      <c r="M2" s="64"/>
      <c r="N2" s="64"/>
      <c r="O2" s="64"/>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62</v>
      </c>
      <c r="L5" s="43" t="s">
        <v>63</v>
      </c>
      <c r="N5" s="43" t="s">
        <v>64</v>
      </c>
    </row>
    <row r="6" spans="2:15" ht="18" customHeight="1" x14ac:dyDescent="0.3">
      <c r="D6" s="6" t="s">
        <v>15</v>
      </c>
      <c r="E6" s="27"/>
      <c r="F6" s="27"/>
      <c r="G6" s="27"/>
      <c r="H6" s="27"/>
      <c r="I6" s="27"/>
      <c r="J6" s="42" t="s">
        <v>57</v>
      </c>
      <c r="L6" s="42" t="s">
        <v>57</v>
      </c>
      <c r="M6" s="22"/>
      <c r="N6" s="42" t="s">
        <v>57</v>
      </c>
      <c r="O6" s="27"/>
    </row>
    <row r="7" spans="2:15" ht="6" customHeight="1" x14ac:dyDescent="0.25"/>
    <row r="8" spans="2:15" ht="15.75" thickBot="1" x14ac:dyDescent="0.3">
      <c r="B8" s="1" t="s">
        <v>7</v>
      </c>
      <c r="C8" s="1"/>
      <c r="D8" s="2"/>
      <c r="E8" s="2"/>
      <c r="F8" s="2"/>
      <c r="G8" s="2"/>
      <c r="H8" s="4" t="s">
        <v>3</v>
      </c>
      <c r="I8" s="3"/>
      <c r="J8" s="4" t="s">
        <v>65</v>
      </c>
      <c r="K8" s="3"/>
      <c r="L8" s="4" t="s">
        <v>66</v>
      </c>
      <c r="M8" s="4"/>
      <c r="N8" s="4" t="s">
        <v>67</v>
      </c>
      <c r="O8" s="2"/>
    </row>
    <row r="9" spans="2:15" ht="9" customHeight="1" x14ac:dyDescent="0.25"/>
    <row r="10" spans="2:15" ht="21.75" customHeight="1" x14ac:dyDescent="0.25">
      <c r="B10" s="9" t="s">
        <v>1</v>
      </c>
      <c r="C10" s="9"/>
      <c r="D10" s="65"/>
      <c r="E10" s="65"/>
      <c r="F10" s="10"/>
      <c r="G10" s="10"/>
      <c r="H10" s="11">
        <f>J10+L10+N10</f>
        <v>0</v>
      </c>
      <c r="I10" s="10"/>
      <c r="J10" s="11">
        <f>VLOOKUP(J6,Data!A2:E22,4,FALSE)</f>
        <v>0</v>
      </c>
      <c r="K10" s="10"/>
      <c r="L10" s="11">
        <f>VLOOKUP(L6,Data!A2:E22,4,FALSE)</f>
        <v>0</v>
      </c>
      <c r="M10" s="11"/>
      <c r="N10" s="11">
        <f>VLOOKUP(N6,Data!A2:E22,4,FALSE)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6" t="s">
        <v>45</v>
      </c>
      <c r="C14" s="66"/>
      <c r="D14" s="66"/>
      <c r="E14" s="67"/>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8" t="s">
        <v>68</v>
      </c>
      <c r="C15" s="68"/>
      <c r="D15" s="68"/>
      <c r="E15" s="68"/>
      <c r="F15" s="74"/>
      <c r="G15" s="30"/>
      <c r="H15" s="31">
        <f>J15+L15+N15</f>
        <v>0</v>
      </c>
      <c r="I15" s="30"/>
      <c r="J15" s="73">
        <f>IF(AND(J6&lt;&gt;"select", J6&lt;&gt;"not enrolled",J6&lt;&gt;"4 credits",J6&lt;&gt;"5 credits",J6&lt;&gt;"6 credits",J6&lt;&gt;"7 credits"), 241, 0)</f>
        <v>0</v>
      </c>
      <c r="K15" s="30"/>
      <c r="L15" s="73">
        <f>IF(AND(L6&lt;&gt;"select", L6&lt;&gt;"not enrolled",L6&lt;&gt;"4 credits",L6&lt;&gt;"5 credits",L6&lt;&gt;"6 credits",L6&lt;&gt;"7 credits"), 241, 0)</f>
        <v>0</v>
      </c>
      <c r="M15" s="31"/>
      <c r="N15" s="73">
        <f>IF(AND(N6&lt;&gt;"select", N6&lt;&gt;"not enrolled",N6&lt;&gt;"4 credits",N6&lt;&gt;"5 credits",N6&lt;&gt;"6 credits",N6&lt;&gt;"7 credits"), 241,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65</v>
      </c>
      <c r="K18" s="3"/>
      <c r="L18" s="4" t="s">
        <v>66</v>
      </c>
      <c r="M18" s="4"/>
      <c r="N18" s="4" t="s">
        <v>67</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69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0" t="s">
        <v>22</v>
      </c>
      <c r="C23" s="60"/>
      <c r="D23" s="60"/>
      <c r="E23" s="60"/>
      <c r="F23" s="6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1" t="s">
        <v>23</v>
      </c>
      <c r="C24" s="61"/>
      <c r="D24" s="61"/>
      <c r="E24" s="61"/>
      <c r="F24" s="61"/>
      <c r="G24" s="61"/>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76</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2" t="s">
        <v>72</v>
      </c>
      <c r="D32" s="62"/>
      <c r="E32" s="62"/>
      <c r="F32" s="62"/>
      <c r="G32" s="62"/>
      <c r="H32" s="62"/>
      <c r="I32" s="62"/>
      <c r="J32" s="62"/>
      <c r="K32" s="62"/>
      <c r="L32" s="62"/>
      <c r="M32" s="62"/>
      <c r="N32" s="62"/>
      <c r="O32" s="62"/>
    </row>
    <row r="33" spans="2:15" ht="33" customHeight="1" x14ac:dyDescent="0.25">
      <c r="B33" s="44">
        <v>4</v>
      </c>
      <c r="C33" s="62" t="s">
        <v>71</v>
      </c>
      <c r="D33" s="62"/>
      <c r="E33" s="62"/>
      <c r="F33" s="62"/>
      <c r="G33" s="62"/>
      <c r="H33" s="62"/>
      <c r="I33" s="62"/>
      <c r="J33" s="62"/>
      <c r="K33" s="62"/>
      <c r="L33" s="62"/>
      <c r="M33" s="62"/>
      <c r="N33" s="62"/>
      <c r="O33" s="62"/>
    </row>
    <row r="34" spans="2:15" ht="46.5" customHeight="1" x14ac:dyDescent="0.25">
      <c r="B34" s="44">
        <v>5</v>
      </c>
      <c r="C34" s="62" t="s">
        <v>49</v>
      </c>
      <c r="D34" s="62"/>
      <c r="E34" s="62"/>
      <c r="F34" s="62"/>
      <c r="G34" s="62"/>
      <c r="H34" s="62"/>
      <c r="I34" s="62"/>
      <c r="J34" s="62"/>
      <c r="K34" s="62"/>
      <c r="L34" s="62"/>
      <c r="M34" s="62"/>
      <c r="N34" s="62"/>
      <c r="O34" s="62"/>
    </row>
    <row r="35" spans="2:15" ht="21.75" customHeight="1" x14ac:dyDescent="0.25"/>
    <row r="37" spans="2:15" x14ac:dyDescent="0.25">
      <c r="B37" s="56" t="s">
        <v>14</v>
      </c>
      <c r="C37" s="56"/>
      <c r="D37" s="56"/>
      <c r="E37" s="56"/>
      <c r="F37" s="56"/>
      <c r="G37" s="56"/>
      <c r="H37" s="56"/>
      <c r="I37" s="56"/>
      <c r="J37" s="56"/>
      <c r="K37" s="56"/>
      <c r="L37" s="56"/>
      <c r="M37" s="56"/>
      <c r="N37" s="56"/>
      <c r="O37" s="56"/>
    </row>
  </sheetData>
  <sheetProtection algorithmName="SHA-512" hashValue="BBCgJUVnM0pZXIT+GQvFAO4Mvm2O5FL2HiVq89LQ25DFYYU1TUQIJTLG82lzfDO8mkemf17uA+o2MMWpIn8N9g==" saltValue="ynKezaZUIuW0NrHNsobOFQ==" spinCount="100000" sheet="1" objects="1" scenarios="1" selectLockedCells="1"/>
  <mergeCells count="10">
    <mergeCell ref="B23:F23"/>
    <mergeCell ref="B24:G24"/>
    <mergeCell ref="C34:O34"/>
    <mergeCell ref="B37:O37"/>
    <mergeCell ref="H2:O2"/>
    <mergeCell ref="D10:E10"/>
    <mergeCell ref="B14:E14"/>
    <mergeCell ref="B15:E15"/>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Data!$A$25:$A$26</xm:f>
          </x14:formula1>
          <xm:sqref>F14</xm:sqref>
        </x14:dataValidation>
        <x14:dataValidation type="list" allowBlank="1" showInputMessage="1" showErrorMessage="1" xr:uid="{00000000-0002-0000-0100-000002000000}">
          <x14:formula1>
            <xm:f>Data!$A$2:$A$22</xm:f>
          </x14:formula1>
          <xm:sqref>N6 J6 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A5584-B156-4E97-B2C2-4091B6344F3B}">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3" t="s">
        <v>73</v>
      </c>
      <c r="I2" s="64"/>
      <c r="J2" s="64"/>
      <c r="K2" s="64"/>
      <c r="L2" s="64"/>
      <c r="M2" s="64"/>
      <c r="N2" s="64"/>
      <c r="O2" s="64"/>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62</v>
      </c>
      <c r="L5" s="43" t="s">
        <v>63</v>
      </c>
      <c r="N5" s="43" t="s">
        <v>64</v>
      </c>
    </row>
    <row r="6" spans="2:15" ht="18" customHeight="1" x14ac:dyDescent="0.3">
      <c r="D6" s="6" t="s">
        <v>15</v>
      </c>
      <c r="E6" s="27"/>
      <c r="F6" s="27"/>
      <c r="G6" s="27"/>
      <c r="H6" s="27"/>
      <c r="I6" s="27"/>
      <c r="J6" s="42" t="s">
        <v>57</v>
      </c>
      <c r="L6" s="42" t="s">
        <v>57</v>
      </c>
      <c r="M6" s="22"/>
      <c r="N6" s="42" t="s">
        <v>57</v>
      </c>
      <c r="O6" s="27"/>
    </row>
    <row r="7" spans="2:15" ht="6" customHeight="1" x14ac:dyDescent="0.25"/>
    <row r="8" spans="2:15" ht="15.75" thickBot="1" x14ac:dyDescent="0.3">
      <c r="B8" s="1" t="s">
        <v>7</v>
      </c>
      <c r="C8" s="1"/>
      <c r="D8" s="2"/>
      <c r="E8" s="2"/>
      <c r="F8" s="2"/>
      <c r="G8" s="2"/>
      <c r="H8" s="4" t="s">
        <v>3</v>
      </c>
      <c r="I8" s="3"/>
      <c r="J8" s="4" t="s">
        <v>65</v>
      </c>
      <c r="K8" s="3"/>
      <c r="L8" s="4" t="s">
        <v>66</v>
      </c>
      <c r="M8" s="4"/>
      <c r="N8" s="4" t="s">
        <v>67</v>
      </c>
      <c r="O8" s="2"/>
    </row>
    <row r="9" spans="2:15" ht="9" customHeight="1" x14ac:dyDescent="0.25"/>
    <row r="10" spans="2:15" ht="21.75" customHeight="1" x14ac:dyDescent="0.25">
      <c r="B10" s="9" t="s">
        <v>1</v>
      </c>
      <c r="C10" s="9"/>
      <c r="D10" s="65"/>
      <c r="E10" s="65"/>
      <c r="F10" s="10"/>
      <c r="G10" s="10"/>
      <c r="H10" s="11">
        <f>J10+L10+N10</f>
        <v>0</v>
      </c>
      <c r="I10" s="10"/>
      <c r="J10" s="11">
        <f>VLOOKUP(J6,Data!A2:E22,3,FALSE)</f>
        <v>0</v>
      </c>
      <c r="K10" s="10"/>
      <c r="L10" s="11">
        <f>VLOOKUP(L6,Data!A2:E22,3,FALSE)</f>
        <v>0</v>
      </c>
      <c r="M10" s="11"/>
      <c r="N10" s="11">
        <f>VLOOKUP(N6,Data!A2:E22,3,FALSE)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6" t="s">
        <v>45</v>
      </c>
      <c r="C14" s="66"/>
      <c r="D14" s="66"/>
      <c r="E14" s="67"/>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8" t="s">
        <v>68</v>
      </c>
      <c r="C15" s="68"/>
      <c r="D15" s="68"/>
      <c r="E15" s="68"/>
      <c r="F15" s="74"/>
      <c r="G15" s="30"/>
      <c r="H15" s="31">
        <f>J15+L15+N15</f>
        <v>0</v>
      </c>
      <c r="I15" s="30"/>
      <c r="J15" s="73">
        <f>IF(AND(J6&lt;&gt;"select", J6&lt;&gt;"not enrolled",J6&lt;&gt;"4 credits",J6&lt;&gt;"5 credits",J6&lt;&gt;"6 credits",J6&lt;&gt;"7 credits"), 241, 0)</f>
        <v>0</v>
      </c>
      <c r="K15" s="30"/>
      <c r="L15" s="73">
        <f>IF(AND(L6&lt;&gt;"select", L6&lt;&gt;"not enrolled",L6&lt;&gt;"4 credits",L6&lt;&gt;"5 credits",L6&lt;&gt;"6 credits",L6&lt;&gt;"7 credits"), 241, 0)</f>
        <v>0</v>
      </c>
      <c r="M15" s="31"/>
      <c r="N15" s="73">
        <f>IF(AND(N6&lt;&gt;"select", N6&lt;&gt;"not enrolled",N6&lt;&gt;"4 credits",N6&lt;&gt;"5 credits",N6&lt;&gt;"6 credits",N6&lt;&gt;"7 credits"), 241,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65</v>
      </c>
      <c r="K18" s="3"/>
      <c r="L18" s="4" t="s">
        <v>66</v>
      </c>
      <c r="M18" s="4"/>
      <c r="N18" s="4" t="s">
        <v>67</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69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0" t="s">
        <v>22</v>
      </c>
      <c r="C23" s="60"/>
      <c r="D23" s="60"/>
      <c r="E23" s="60"/>
      <c r="F23" s="6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1" t="s">
        <v>23</v>
      </c>
      <c r="C24" s="61"/>
      <c r="D24" s="61"/>
      <c r="E24" s="61"/>
      <c r="F24" s="61"/>
      <c r="G24" s="61"/>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75</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2" t="s">
        <v>72</v>
      </c>
      <c r="D32" s="62"/>
      <c r="E32" s="62"/>
      <c r="F32" s="62"/>
      <c r="G32" s="62"/>
      <c r="H32" s="62"/>
      <c r="I32" s="62"/>
      <c r="J32" s="62"/>
      <c r="K32" s="62"/>
      <c r="L32" s="62"/>
      <c r="M32" s="62"/>
      <c r="N32" s="62"/>
      <c r="O32" s="62"/>
    </row>
    <row r="33" spans="2:15" ht="33" customHeight="1" x14ac:dyDescent="0.25">
      <c r="B33" s="44">
        <v>4</v>
      </c>
      <c r="C33" s="62" t="s">
        <v>71</v>
      </c>
      <c r="D33" s="62"/>
      <c r="E33" s="62"/>
      <c r="F33" s="62"/>
      <c r="G33" s="62"/>
      <c r="H33" s="62"/>
      <c r="I33" s="62"/>
      <c r="J33" s="62"/>
      <c r="K33" s="62"/>
      <c r="L33" s="62"/>
      <c r="M33" s="62"/>
      <c r="N33" s="62"/>
      <c r="O33" s="62"/>
    </row>
    <row r="34" spans="2:15" ht="46.5" customHeight="1" x14ac:dyDescent="0.25">
      <c r="B34" s="44">
        <v>5</v>
      </c>
      <c r="C34" s="62" t="s">
        <v>49</v>
      </c>
      <c r="D34" s="62"/>
      <c r="E34" s="62"/>
      <c r="F34" s="62"/>
      <c r="G34" s="62"/>
      <c r="H34" s="62"/>
      <c r="I34" s="62"/>
      <c r="J34" s="62"/>
      <c r="K34" s="62"/>
      <c r="L34" s="62"/>
      <c r="M34" s="62"/>
      <c r="N34" s="62"/>
      <c r="O34" s="62"/>
    </row>
    <row r="35" spans="2:15" ht="21.75" customHeight="1" x14ac:dyDescent="0.25"/>
    <row r="37" spans="2:15" x14ac:dyDescent="0.25">
      <c r="B37" s="56" t="s">
        <v>14</v>
      </c>
      <c r="C37" s="56"/>
      <c r="D37" s="56"/>
      <c r="E37" s="56"/>
      <c r="F37" s="56"/>
      <c r="G37" s="56"/>
      <c r="H37" s="56"/>
      <c r="I37" s="56"/>
      <c r="J37" s="56"/>
      <c r="K37" s="56"/>
      <c r="L37" s="56"/>
      <c r="M37" s="56"/>
      <c r="N37" s="56"/>
      <c r="O37" s="56"/>
    </row>
  </sheetData>
  <sheetProtection algorithmName="SHA-512" hashValue="Br87MyGwFz6fFm4YJ3Cg9pGsHvjykBWmtNViTq4JcR+y1Ifu63QXyhsnfsOctrSnnKwgqNtWN9wAZ9ixtSRQ6A==" saltValue="4rzBHJJr5LA+uxp8GbzEdg=="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3C09F77A-BD69-4465-8534-D4F1C5ED0E8E}"/>
    <hyperlink ref="B15" r:id="rId2" display="Will you use DU Health &amp; Counseling Services? " xr:uid="{7E276203-333D-4ECC-A93C-370DD9AAAF5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B0323C-BBE8-488A-99A6-997C0E33158E}">
          <x14:formula1>
            <xm:f>Data!$A$2:$A$22</xm:f>
          </x14:formula1>
          <xm:sqref>N6 J6 L6</xm:sqref>
        </x14:dataValidation>
        <x14:dataValidation type="list" allowBlank="1" showInputMessage="1" showErrorMessage="1" xr:uid="{6DA5516F-B1BC-4D6A-B9D7-B0DF83C40195}">
          <x14:formula1>
            <xm:f>Data!$A$25:$A$26</xm:f>
          </x14:formula1>
          <xm:sqref>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C10D5-B9BF-4CCE-BD2C-792E75437C4F}">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3" t="s">
        <v>83</v>
      </c>
      <c r="I2" s="64"/>
      <c r="J2" s="64"/>
      <c r="K2" s="64"/>
      <c r="L2" s="64"/>
      <c r="M2" s="64"/>
      <c r="N2" s="64"/>
      <c r="O2" s="64"/>
    </row>
    <row r="3" spans="2:15" ht="8.25" customHeight="1" x14ac:dyDescent="0.25">
      <c r="B3" s="19"/>
      <c r="C3" s="19"/>
      <c r="D3" s="19"/>
      <c r="E3" s="19"/>
      <c r="F3" s="19"/>
      <c r="G3" s="19"/>
      <c r="H3" s="20"/>
      <c r="I3" s="21"/>
      <c r="J3" s="21"/>
      <c r="K3" s="21"/>
      <c r="L3" s="21"/>
      <c r="M3" s="21"/>
      <c r="N3" s="21"/>
      <c r="O3" s="21"/>
    </row>
    <row r="4" spans="2:15" ht="15.75" customHeight="1" x14ac:dyDescent="0.25">
      <c r="J4" s="43"/>
      <c r="L4" s="43"/>
      <c r="N4" s="43"/>
    </row>
    <row r="5" spans="2:15" ht="15.75" customHeight="1" x14ac:dyDescent="0.25">
      <c r="J5" s="43" t="s">
        <v>62</v>
      </c>
      <c r="L5" s="43" t="s">
        <v>63</v>
      </c>
      <c r="N5" s="43" t="s">
        <v>64</v>
      </c>
    </row>
    <row r="6" spans="2:15" ht="18" customHeight="1" x14ac:dyDescent="0.3">
      <c r="D6" s="6" t="s">
        <v>15</v>
      </c>
      <c r="E6" s="27"/>
      <c r="F6" s="27"/>
      <c r="G6" s="27"/>
      <c r="H6" s="27"/>
      <c r="I6" s="27"/>
      <c r="J6" s="42" t="s">
        <v>57</v>
      </c>
      <c r="L6" s="42" t="s">
        <v>57</v>
      </c>
      <c r="M6" s="22"/>
      <c r="N6" s="42" t="s">
        <v>57</v>
      </c>
      <c r="O6" s="27"/>
    </row>
    <row r="7" spans="2:15" ht="6" customHeight="1" x14ac:dyDescent="0.25"/>
    <row r="8" spans="2:15" ht="15.75" thickBot="1" x14ac:dyDescent="0.3">
      <c r="B8" s="1" t="s">
        <v>7</v>
      </c>
      <c r="C8" s="1"/>
      <c r="D8" s="2"/>
      <c r="E8" s="2"/>
      <c r="F8" s="2"/>
      <c r="G8" s="2"/>
      <c r="H8" s="4" t="s">
        <v>3</v>
      </c>
      <c r="I8" s="3"/>
      <c r="J8" s="4" t="s">
        <v>65</v>
      </c>
      <c r="K8" s="3"/>
      <c r="L8" s="4" t="s">
        <v>66</v>
      </c>
      <c r="M8" s="4"/>
      <c r="N8" s="4" t="s">
        <v>67</v>
      </c>
      <c r="O8" s="2"/>
    </row>
    <row r="9" spans="2:15" ht="9" customHeight="1" x14ac:dyDescent="0.25"/>
    <row r="10" spans="2:15" ht="21.75" customHeight="1" x14ac:dyDescent="0.25">
      <c r="B10" s="9" t="s">
        <v>1</v>
      </c>
      <c r="C10" s="9"/>
      <c r="D10" s="65"/>
      <c r="E10" s="65"/>
      <c r="F10" s="10"/>
      <c r="G10" s="10"/>
      <c r="H10" s="11">
        <f>J10+L10+N10</f>
        <v>0</v>
      </c>
      <c r="I10" s="10"/>
      <c r="J10" s="11">
        <f>VLOOKUP(J6,Data!A2:E22,2,FALSE)</f>
        <v>0</v>
      </c>
      <c r="K10" s="10"/>
      <c r="L10" s="11">
        <f>VLOOKUP(L6,Data!A2:E22,2,FALSE)</f>
        <v>0</v>
      </c>
      <c r="M10" s="11"/>
      <c r="N10" s="11">
        <f>VLOOKUP(N6,Data!A2:E22,2,FALSE)</f>
        <v>0</v>
      </c>
      <c r="O10" s="10"/>
    </row>
    <row r="11" spans="2:15" ht="21.75" customHeight="1" x14ac:dyDescent="0.25">
      <c r="B11" s="34" t="s">
        <v>0</v>
      </c>
      <c r="C11" s="34"/>
    </row>
    <row r="12" spans="2:15" ht="21.75" customHeight="1" x14ac:dyDescent="0.25">
      <c r="B12" s="12" t="s">
        <v>2</v>
      </c>
      <c r="C12" s="12"/>
      <c r="D12" s="10"/>
      <c r="E12" s="10"/>
      <c r="F12" s="10"/>
      <c r="G12" s="10"/>
      <c r="H12" s="11">
        <f>J12+L12+N12</f>
        <v>0</v>
      </c>
      <c r="I12" s="10"/>
      <c r="J12" s="11">
        <f>VLOOKUP(J6,Data!A2:E22,5,FALSE)</f>
        <v>0</v>
      </c>
      <c r="K12" s="10"/>
      <c r="L12" s="11">
        <f>VLOOKUP(L6,Data!A2:E22,5,FALSE)</f>
        <v>0</v>
      </c>
      <c r="M12" s="11"/>
      <c r="N12" s="11">
        <f>VLOOKUP(N6,Data!A2:E22,5,FALSE)</f>
        <v>0</v>
      </c>
      <c r="O12" s="10"/>
    </row>
    <row r="13" spans="2:15" ht="21.75" customHeight="1" x14ac:dyDescent="0.25">
      <c r="B13" s="36" t="s">
        <v>17</v>
      </c>
      <c r="C13" s="36"/>
      <c r="H13" s="5">
        <f>J13+L13+N13</f>
        <v>0</v>
      </c>
      <c r="J13" s="5">
        <f>IF(AND(J6&lt;&gt;"not enrolled", J6&lt;&gt;"select"), 57, 0)</f>
        <v>0</v>
      </c>
      <c r="L13" s="5">
        <f>IF(AND(L6&lt;&gt;"not enrolled", L6&lt;&gt;"select"), 57, 0)</f>
        <v>0</v>
      </c>
      <c r="N13" s="5">
        <f>IF(AND(N6&lt;&gt;"not enrolled", N6&lt;&gt;"select"), 57, 0)</f>
        <v>0</v>
      </c>
    </row>
    <row r="14" spans="2:15" ht="21.75" customHeight="1" x14ac:dyDescent="0.25">
      <c r="B14" s="66" t="s">
        <v>45</v>
      </c>
      <c r="C14" s="66"/>
      <c r="D14" s="66"/>
      <c r="E14" s="67"/>
      <c r="F14" s="29"/>
      <c r="G14" s="10"/>
      <c r="H14" s="28">
        <f>J14+L14+N14</f>
        <v>0</v>
      </c>
      <c r="I14" s="10"/>
      <c r="J14" s="28">
        <f>IF(AND(F14="Yes", J6&lt;&gt;"not enrolled"), (VLOOKUP(F14, Data!A25:C26, 2, FALSE)), 0)</f>
        <v>0</v>
      </c>
      <c r="K14" s="10"/>
      <c r="L14" s="28">
        <v>0</v>
      </c>
      <c r="M14" s="28"/>
      <c r="N14" s="28">
        <f>IF(AND(F14="Yes", N6&lt;&gt;"not enrolled"), (VLOOKUP(F14, Data!A25:C26, 2, FALSE)), 0)</f>
        <v>0</v>
      </c>
      <c r="O14" s="10"/>
    </row>
    <row r="15" spans="2:15" ht="21.75" customHeight="1" x14ac:dyDescent="0.25">
      <c r="B15" s="68" t="s">
        <v>68</v>
      </c>
      <c r="C15" s="68"/>
      <c r="D15" s="68"/>
      <c r="E15" s="68"/>
      <c r="F15" s="74"/>
      <c r="G15" s="30"/>
      <c r="H15" s="31">
        <f>J15+L15+N15</f>
        <v>0</v>
      </c>
      <c r="I15" s="30"/>
      <c r="J15" s="73">
        <f>IF(AND(J6&lt;&gt;"select", J6&lt;&gt;"not enrolled",J6&lt;&gt;"4 credits",J6&lt;&gt;"5 credits",J6&lt;&gt;"6 credits",J6&lt;&gt;"7 credits"), 241, 0)</f>
        <v>0</v>
      </c>
      <c r="K15" s="30"/>
      <c r="L15" s="73">
        <f>IF(AND(L6&lt;&gt;"select", L6&lt;&gt;"not enrolled",L6&lt;&gt;"4 credits",L6&lt;&gt;"5 credits",L6&lt;&gt;"6 credits",L6&lt;&gt;"7 credits"), 241, 0)</f>
        <v>0</v>
      </c>
      <c r="M15" s="31"/>
      <c r="N15" s="73">
        <f>IF(AND(N6&lt;&gt;"select", N6&lt;&gt;"not enrolled",N6&lt;&gt;"4 credits",N6&lt;&gt;"5 credits",N6&lt;&gt;"6 credits",N6&lt;&gt;"7 credits"), 241, 0)</f>
        <v>0</v>
      </c>
      <c r="O15" s="30"/>
    </row>
    <row r="16" spans="2:15" ht="21.75" customHeight="1" x14ac:dyDescent="0.25">
      <c r="D16" s="7" t="s">
        <v>6</v>
      </c>
      <c r="H16" s="8">
        <f>SUM(H10, H12:H15)</f>
        <v>0</v>
      </c>
      <c r="J16" s="8">
        <f>SUM(J10,J12:J15)</f>
        <v>0</v>
      </c>
      <c r="L16" s="8">
        <f>SUM(L10,L12:L15)</f>
        <v>0</v>
      </c>
      <c r="M16" s="8"/>
      <c r="N16" s="8">
        <f>SUM(N10,N12:N15)</f>
        <v>0</v>
      </c>
    </row>
    <row r="17" spans="2:15" ht="24" customHeight="1" x14ac:dyDescent="0.25"/>
    <row r="18" spans="2:15" ht="15.75" thickBot="1" x14ac:dyDescent="0.3">
      <c r="B18" s="1" t="s">
        <v>11</v>
      </c>
      <c r="C18" s="1"/>
      <c r="D18" s="2"/>
      <c r="E18" s="2"/>
      <c r="F18" s="2"/>
      <c r="G18" s="2"/>
      <c r="H18" s="4" t="s">
        <v>3</v>
      </c>
      <c r="I18" s="3"/>
      <c r="J18" s="4" t="s">
        <v>65</v>
      </c>
      <c r="K18" s="3"/>
      <c r="L18" s="4" t="s">
        <v>66</v>
      </c>
      <c r="M18" s="4"/>
      <c r="N18" s="4" t="s">
        <v>67</v>
      </c>
      <c r="O18" s="2"/>
    </row>
    <row r="19" spans="2:15" ht="21.75" customHeight="1" x14ac:dyDescent="0.25">
      <c r="B19" t="s">
        <v>16</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15" ht="21.75" customHeight="1" x14ac:dyDescent="0.25">
      <c r="B21" t="s">
        <v>69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0" t="s">
        <v>70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row>
    <row r="23" spans="2:15" ht="21.75" customHeight="1" x14ac:dyDescent="0.25">
      <c r="B23" s="60" t="s">
        <v>22</v>
      </c>
      <c r="C23" s="60"/>
      <c r="D23" s="60"/>
      <c r="E23" s="60"/>
      <c r="F23" s="60"/>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61" t="s">
        <v>23</v>
      </c>
      <c r="C24" s="61"/>
      <c r="D24" s="61"/>
      <c r="E24" s="61"/>
      <c r="F24" s="61"/>
      <c r="G24" s="61"/>
      <c r="H24" s="26">
        <f>J24+L24+N24</f>
        <v>0</v>
      </c>
      <c r="I24" s="25"/>
      <c r="J24" s="18"/>
      <c r="K24" s="25"/>
      <c r="L24" s="18"/>
      <c r="M24" s="32"/>
      <c r="N24" s="48"/>
      <c r="O24" s="25"/>
    </row>
    <row r="25" spans="2:15" ht="21.75" customHeight="1" x14ac:dyDescent="0.25">
      <c r="D25" s="7" t="s">
        <v>10</v>
      </c>
      <c r="H25" s="5">
        <f>SUM(H19:H24)</f>
        <v>0</v>
      </c>
      <c r="J25" s="5">
        <f>SUM(J19:J24)</f>
        <v>0</v>
      </c>
      <c r="L25" s="5">
        <f>SUM(L19:L23,L24)</f>
        <v>0</v>
      </c>
      <c r="N25" s="5">
        <f>SUM(N19:N23,N24)</f>
        <v>0</v>
      </c>
    </row>
    <row r="26" spans="2:15" ht="15.75" thickBot="1" x14ac:dyDescent="0.3"/>
    <row r="27" spans="2:15" ht="21.75" customHeight="1" thickTop="1" thickBot="1" x14ac:dyDescent="0.35">
      <c r="B27" s="14" t="s">
        <v>12</v>
      </c>
      <c r="C27" s="14"/>
      <c r="D27" s="13"/>
      <c r="E27" s="13"/>
      <c r="F27" s="13"/>
      <c r="G27" s="13"/>
      <c r="H27" s="23">
        <f>H16-H25</f>
        <v>0</v>
      </c>
      <c r="I27" s="24"/>
      <c r="J27" s="23">
        <f>J16-J25</f>
        <v>0</v>
      </c>
      <c r="K27" s="24"/>
      <c r="L27" s="23">
        <f>L16-L25</f>
        <v>0</v>
      </c>
      <c r="M27" s="23"/>
      <c r="N27" s="23">
        <f>N16-N25</f>
        <v>0</v>
      </c>
      <c r="O27" s="13"/>
    </row>
    <row r="28" spans="2:15" ht="15.75" thickTop="1" x14ac:dyDescent="0.25"/>
    <row r="29" spans="2:15" x14ac:dyDescent="0.25">
      <c r="B29" s="7" t="s">
        <v>13</v>
      </c>
      <c r="C29" s="7"/>
    </row>
    <row r="30" spans="2:15" ht="21.75" customHeight="1" x14ac:dyDescent="0.25">
      <c r="B30" s="47">
        <v>1</v>
      </c>
      <c r="C30" t="s">
        <v>74</v>
      </c>
      <c r="D30" s="46"/>
      <c r="E30" s="46"/>
      <c r="F30" s="46"/>
      <c r="G30" s="46"/>
      <c r="H30" s="46"/>
      <c r="I30" s="46"/>
      <c r="J30" s="46"/>
      <c r="K30" s="46"/>
      <c r="L30" s="46"/>
      <c r="M30" s="46"/>
      <c r="N30" s="46"/>
      <c r="O30" s="46"/>
    </row>
    <row r="31" spans="2:15" ht="18" customHeight="1" x14ac:dyDescent="0.25">
      <c r="B31" s="45">
        <v>2</v>
      </c>
      <c r="C31" t="s">
        <v>46</v>
      </c>
      <c r="H31"/>
      <c r="J31"/>
      <c r="L31"/>
      <c r="M31"/>
      <c r="N31"/>
    </row>
    <row r="32" spans="2:15" ht="32.25" customHeight="1" x14ac:dyDescent="0.25">
      <c r="B32" s="44">
        <v>3</v>
      </c>
      <c r="C32" s="62" t="s">
        <v>72</v>
      </c>
      <c r="D32" s="62"/>
      <c r="E32" s="62"/>
      <c r="F32" s="62"/>
      <c r="G32" s="62"/>
      <c r="H32" s="62"/>
      <c r="I32" s="62"/>
      <c r="J32" s="62"/>
      <c r="K32" s="62"/>
      <c r="L32" s="62"/>
      <c r="M32" s="62"/>
      <c r="N32" s="62"/>
      <c r="O32" s="62"/>
    </row>
    <row r="33" spans="2:15" ht="33" customHeight="1" x14ac:dyDescent="0.25">
      <c r="B33" s="44">
        <v>4</v>
      </c>
      <c r="C33" s="62" t="s">
        <v>71</v>
      </c>
      <c r="D33" s="62"/>
      <c r="E33" s="62"/>
      <c r="F33" s="62"/>
      <c r="G33" s="62"/>
      <c r="H33" s="62"/>
      <c r="I33" s="62"/>
      <c r="J33" s="62"/>
      <c r="K33" s="62"/>
      <c r="L33" s="62"/>
      <c r="M33" s="62"/>
      <c r="N33" s="62"/>
      <c r="O33" s="62"/>
    </row>
    <row r="34" spans="2:15" ht="46.5" customHeight="1" x14ac:dyDescent="0.25">
      <c r="B34" s="44">
        <v>5</v>
      </c>
      <c r="C34" s="62" t="s">
        <v>49</v>
      </c>
      <c r="D34" s="62"/>
      <c r="E34" s="62"/>
      <c r="F34" s="62"/>
      <c r="G34" s="62"/>
      <c r="H34" s="62"/>
      <c r="I34" s="62"/>
      <c r="J34" s="62"/>
      <c r="K34" s="62"/>
      <c r="L34" s="62"/>
      <c r="M34" s="62"/>
      <c r="N34" s="62"/>
      <c r="O34" s="62"/>
    </row>
    <row r="35" spans="2:15" ht="21.75" customHeight="1" x14ac:dyDescent="0.25"/>
    <row r="37" spans="2:15" x14ac:dyDescent="0.25">
      <c r="B37" s="56" t="s">
        <v>14</v>
      </c>
      <c r="C37" s="56"/>
      <c r="D37" s="56"/>
      <c r="E37" s="56"/>
      <c r="F37" s="56"/>
      <c r="G37" s="56"/>
      <c r="H37" s="56"/>
      <c r="I37" s="56"/>
      <c r="J37" s="56"/>
      <c r="K37" s="56"/>
      <c r="L37" s="56"/>
      <c r="M37" s="56"/>
      <c r="N37" s="56"/>
      <c r="O37" s="56"/>
    </row>
  </sheetData>
  <sheetProtection algorithmName="SHA-512" hashValue="PFKRM4nbTPxIH39CJiyiLm4NGRU3LFNum71WbU5UhDvD2XV/O1pmugLTVkBBENi2jbuEevV9Yr7HBRK0gW/EJQ==" saltValue="upiAwKxKlRcU5/29h+3xaA=="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DFA319A-E823-4C44-9582-652A9DAB6580}"/>
    <hyperlink ref="B15" r:id="rId2" display="Will you use DU Health &amp; Counseling Services? " xr:uid="{8E81B37B-447B-4C0F-AA9B-D805475DA73F}"/>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3DE0F51A-4F38-499A-8ADE-DE809D3840A8}">
          <x14:formula1>
            <xm:f>Data!$A$25:$A$26</xm:f>
          </x14:formula1>
          <xm:sqref>F14</xm:sqref>
        </x14:dataValidation>
        <x14:dataValidation type="list" allowBlank="1" showInputMessage="1" showErrorMessage="1" xr:uid="{28C978ED-BDB9-430D-A8C1-D68D92624455}">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3"/>
  <sheetViews>
    <sheetView showGridLines="0" showRowColHeaders="0" showRuler="0" zoomScaleNormal="100" workbookViewId="0">
      <selection activeCell="I7" sqref="I7"/>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57" t="s">
        <v>79</v>
      </c>
      <c r="H2" s="57"/>
      <c r="I2" s="57"/>
      <c r="J2" s="57"/>
      <c r="K2" s="57"/>
      <c r="L2" s="57"/>
      <c r="M2" s="57"/>
      <c r="N2" s="57"/>
      <c r="O2" s="57"/>
    </row>
    <row r="3" spans="2:15" ht="8.25" customHeight="1" x14ac:dyDescent="0.25">
      <c r="B3" s="19"/>
      <c r="C3" s="19"/>
      <c r="D3" s="19"/>
      <c r="E3" s="19"/>
      <c r="F3" s="19"/>
      <c r="G3" s="20"/>
      <c r="H3" s="21"/>
      <c r="I3" s="21"/>
      <c r="J3" s="21"/>
      <c r="K3" s="21"/>
      <c r="L3" s="21"/>
      <c r="M3" s="21"/>
      <c r="N3" s="21"/>
      <c r="O3" s="21"/>
    </row>
    <row r="4" spans="2:15" ht="9.75" customHeight="1" x14ac:dyDescent="0.25"/>
    <row r="5" spans="2:15" ht="9.75" customHeight="1" x14ac:dyDescent="0.25"/>
    <row r="6" spans="2:15" ht="15" customHeight="1" x14ac:dyDescent="0.25">
      <c r="I6" s="52" t="s">
        <v>62</v>
      </c>
      <c r="K6" s="52" t="s">
        <v>63</v>
      </c>
      <c r="L6" s="33"/>
      <c r="M6" s="52" t="s">
        <v>64</v>
      </c>
      <c r="N6" s="33"/>
      <c r="O6" s="52" t="s">
        <v>77</v>
      </c>
    </row>
    <row r="7" spans="2:15" ht="18" customHeight="1" x14ac:dyDescent="0.3">
      <c r="C7" s="6" t="s">
        <v>42</v>
      </c>
      <c r="E7" s="27"/>
      <c r="F7" s="27"/>
      <c r="G7" s="27"/>
      <c r="H7" s="27"/>
      <c r="I7" s="49" t="s">
        <v>57</v>
      </c>
      <c r="K7" s="50" t="s">
        <v>57</v>
      </c>
      <c r="L7"/>
      <c r="M7" s="51" t="s">
        <v>57</v>
      </c>
      <c r="N7"/>
      <c r="O7" s="51" t="s">
        <v>57</v>
      </c>
    </row>
    <row r="8" spans="2:15" ht="18.75" customHeight="1" x14ac:dyDescent="0.25"/>
    <row r="9" spans="2:15" ht="15.75" thickBot="1" x14ac:dyDescent="0.3">
      <c r="B9" s="1" t="s">
        <v>7</v>
      </c>
      <c r="C9" s="2"/>
      <c r="D9" s="2"/>
      <c r="E9" s="2"/>
      <c r="F9" s="2"/>
      <c r="G9" s="4" t="s">
        <v>3</v>
      </c>
      <c r="H9" s="3"/>
      <c r="I9" s="4" t="s">
        <v>65</v>
      </c>
      <c r="J9" s="3"/>
      <c r="K9" s="4" t="s">
        <v>66</v>
      </c>
      <c r="L9" s="4"/>
      <c r="M9" s="4" t="s">
        <v>67</v>
      </c>
      <c r="N9" s="4"/>
      <c r="O9" s="4" t="s">
        <v>78</v>
      </c>
    </row>
    <row r="10" spans="2:15" ht="9" customHeight="1" x14ac:dyDescent="0.25"/>
    <row r="11" spans="2:15" ht="21.75" customHeight="1" x14ac:dyDescent="0.25">
      <c r="B11" s="9" t="s">
        <v>1</v>
      </c>
      <c r="C11" s="65"/>
      <c r="D11" s="65"/>
      <c r="E11" s="10"/>
      <c r="F11" s="10"/>
      <c r="G11" s="11">
        <f>I11+K11+M11+O11</f>
        <v>0</v>
      </c>
      <c r="H11" s="10"/>
      <c r="I11" s="11">
        <f>VLOOKUP(I7,Data!A2:E22,4,FALSE)</f>
        <v>0</v>
      </c>
      <c r="J11" s="10"/>
      <c r="K11" s="11">
        <f>VLOOKUP(K7,Data!A2:E22,4,FALSE)</f>
        <v>0</v>
      </c>
      <c r="L11" s="11"/>
      <c r="M11" s="11">
        <f>VLOOKUP(M7,Data!A2:E22,4,FALSE)</f>
        <v>0</v>
      </c>
      <c r="N11" s="11"/>
      <c r="O11" s="11">
        <f>VLOOKUP(O7,Data!A2:E22,4,FALSE)</f>
        <v>0</v>
      </c>
    </row>
    <row r="12" spans="2:15" ht="21.75" customHeight="1" x14ac:dyDescent="0.25">
      <c r="B12" s="34" t="s">
        <v>2</v>
      </c>
      <c r="G12" s="35">
        <f>I12+K12+M12+O12</f>
        <v>0</v>
      </c>
      <c r="I12" s="35">
        <f>VLOOKUP(I7,Data!A2:E22,5,FALSE)</f>
        <v>0</v>
      </c>
      <c r="K12" s="35">
        <f>VLOOKUP(K7,Data!A2:E22,5,FALSE)</f>
        <v>0</v>
      </c>
      <c r="L12" s="35"/>
      <c r="M12" s="35">
        <f>VLOOKUP(M7,Data!A2:E22,5,FALSE)</f>
        <v>0</v>
      </c>
      <c r="N12" s="35"/>
      <c r="O12" s="35">
        <f>VLOOKUP(O7,Data!A2:E22,5,FALSE)</f>
        <v>0</v>
      </c>
    </row>
    <row r="13" spans="2:15" ht="21.75" customHeight="1" x14ac:dyDescent="0.25">
      <c r="B13" s="19"/>
      <c r="C13" s="37" t="s">
        <v>6</v>
      </c>
      <c r="D13" s="19"/>
      <c r="E13" s="19"/>
      <c r="F13" s="19"/>
      <c r="G13" s="38">
        <f>SUM(G11:G12)</f>
        <v>0</v>
      </c>
      <c r="H13" s="19"/>
      <c r="I13" s="38">
        <f>SUM(I11:I12)</f>
        <v>0</v>
      </c>
      <c r="J13" s="19"/>
      <c r="K13" s="38">
        <f>SUM(K11:K12)</f>
        <v>0</v>
      </c>
      <c r="L13" s="38"/>
      <c r="M13" s="38">
        <f>SUM(M11:M12)</f>
        <v>0</v>
      </c>
      <c r="N13" s="38"/>
      <c r="O13" s="38">
        <f>SUM(O11:O12)</f>
        <v>0</v>
      </c>
    </row>
    <row r="14" spans="2:15" ht="24" customHeight="1" x14ac:dyDescent="0.25"/>
    <row r="15" spans="2:15" ht="15.75" thickBot="1" x14ac:dyDescent="0.3">
      <c r="B15" s="1" t="s">
        <v>11</v>
      </c>
      <c r="C15" s="2"/>
      <c r="D15" s="2"/>
      <c r="E15" s="2"/>
      <c r="F15" s="2"/>
      <c r="G15" s="4" t="s">
        <v>3</v>
      </c>
      <c r="H15" s="3"/>
      <c r="I15" s="4" t="s">
        <v>65</v>
      </c>
      <c r="J15" s="3"/>
      <c r="K15" s="4" t="s">
        <v>66</v>
      </c>
      <c r="L15" s="4"/>
      <c r="M15" s="4" t="s">
        <v>67</v>
      </c>
      <c r="N15" s="4"/>
      <c r="O15" s="4" t="s">
        <v>78</v>
      </c>
    </row>
    <row r="16" spans="2:15" ht="21.75" customHeight="1" x14ac:dyDescent="0.25">
      <c r="B16" t="s">
        <v>16</v>
      </c>
      <c r="G16" s="15"/>
      <c r="I16" s="5">
        <f>IF((AND(I7&lt;&gt;"not enrolled",K7&lt;&gt;"not enrolled",M7&lt;&gt;"not enrolled",O7&lt;&gt;"not enrolled")),(G16/4), IF((AND(I7&lt;&gt;"not enrolled",K7&lt;&gt;"not enrolled",M7&lt;&gt;"not enrolled",O7="not enrolled")),(G16/3), IF((AND(I7&lt;&gt;"not enrolled",K7&lt;&gt;"not enrolled",M7="not enrolled",O7="not enrolled")),(G16/2), IF((AND(I7&lt;&gt;"not enrolled",K7="not enrolled",M7="not enrolled",O7="not enrolled")),(G16/1), 0))))</f>
        <v>0</v>
      </c>
      <c r="K16" s="5">
        <f>IF((AND(I7&lt;&gt;"not enrolled",K7&lt;&gt;"not enrolled",M7&lt;&gt;"not enrolled",O7&lt;&gt;"not enrolled")),(G16/4), IF((AND(I7&lt;&gt;"not enrolled",K7&lt;&gt;"not enrolled",M7&lt;&gt;"not enrolled",O7="not enrolled")),(G16/3), IF((AND(I7="not enrolled",K7&lt;&gt;"not enrolled",M7&lt;&gt;"not enrolled",O7&lt;&gt;"not enrolled")),(G16/3), IF((AND(I7&lt;&gt;"not enrolled",K7&lt;&gt;"not enrolled",M7="not enrolled",O7="not enrolled")),(G16/2), 0))))</f>
        <v>0</v>
      </c>
      <c r="M16" s="5">
        <f>IF((AND(I7&lt;&gt;"not enrolled",K7&lt;&gt;"not enrolled",M7&lt;&gt;"not enrolled",O7&lt;&gt;"not enrolled")),(G16/4), IF((AND(I7&lt;&gt;"not enrolled",K7&lt;&gt;"not enrolled",M7&lt;&gt;"not enrolled",O7="not enrolled")),(G16/3), IF((AND(I7="not enrolled",K7&lt;&gt;"not enrolled",M7&lt;&gt;"not enrolled",O7&lt;&gt;"not enrolled")),(G16/3), IF((AND(I7="not enrolled",K7="not enrolled",M7&lt;&gt;"not enrolled",O7&lt;&gt;"not enrolled")),(G16/2), 0))))</f>
        <v>0</v>
      </c>
      <c r="O16" s="5">
        <f>IF((AND(I7&lt;&gt;"not enrolled",K7&lt;&gt;"not enrolled",M7&lt;&gt;"not enrolled",O7&lt;&gt;"not enrolled")),(G16/4), IF((AND(I7="not enrolled",K7&lt;&gt;"not enrolled",M7&lt;&gt;"not enrolled",O7&lt;&gt;"not enrolled")),(G16/3), IF((AND(I7="not enrolled",K7="not enrolled",M7&lt;&gt;"not enrolled",O7&lt;&gt;"not enrolled")),(G16/2),  IF((AND(I7="not enrolled",K7="not enrolled",M7="not enrolled",O7&lt;&gt;"not enrolled")),(G16), 0))))</f>
        <v>0</v>
      </c>
    </row>
    <row r="17" spans="2:15" ht="21.75" customHeight="1" x14ac:dyDescent="0.25">
      <c r="B17" s="10" t="s">
        <v>8</v>
      </c>
      <c r="C17" s="10"/>
      <c r="D17" s="10"/>
      <c r="E17" s="10"/>
      <c r="F17" s="10"/>
      <c r="G17" s="16"/>
      <c r="H17" s="10"/>
      <c r="I17" s="11">
        <f>IF((AND(I7&lt;&gt;"not enrolled",K7&lt;&gt;"not enrolled",M7&lt;&gt;"not enrolled",O7&lt;&gt;"not enrolled")),(G17/4), IF((AND(I7&lt;&gt;"not enrolled",K7&lt;&gt;"not enrolled",M7&lt;&gt;"not enrolled",O7="not enrolled")),(G17/3), IF((AND(I7&lt;&gt;"not enrolled",K7&lt;&gt;"not enrolled",M7="not enrolled",O7="not enrolled")),(G17/2), IF((AND(I7&lt;&gt;"not enrolled",K7="not enrolled",M7="not enrolled",O7="not enrolled")),(G17/1), 0))))</f>
        <v>0</v>
      </c>
      <c r="J17" s="10"/>
      <c r="K17" s="11">
        <f>IF((AND(I7&lt;&gt;"not enrolled",K7&lt;&gt;"not enrolled",M7&lt;&gt;"not enrolled",O7&lt;&gt;"not enrolled")),(G17/4), IF((AND(I7&lt;&gt;"not enrolled",K7&lt;&gt;"not enrolled",M7&lt;&gt;"not enrolled",O7="not enrolled")),(G17/3), IF((AND(I7="not enrolled",K7&lt;&gt;"not enrolled",M7&lt;&gt;"not enrolled",O7&lt;&gt;"not enrolled")),(G17/3), IF((AND(I7&lt;&gt;"not enrolled",K7&lt;&gt;"not enrolled",M7="not enrolled",O7="not enrolled")),(G17/2), 0))))</f>
        <v>0</v>
      </c>
      <c r="L17" s="11"/>
      <c r="M17" s="11">
        <f>IF((AND(I7&lt;&gt;"not enrolled",K7&lt;&gt;"not enrolled",M7&lt;&gt;"not enrolled",O7&lt;&gt;"not enrolled")),(G17/4), IF((AND(I7&lt;&gt;"not enrolled",K7&lt;&gt;"not enrolled",M7&lt;&gt;"not enrolled",O7="not enrolled")),(G17/3), IF((AND(I7="not enrolled",K7&lt;&gt;"not enrolled",M7&lt;&gt;"not enrolled",O7&lt;&gt;"not enrolled")),(G17/3), IF((AND(I7="not enrolled",K7="not enrolled",M7&lt;&gt;"not enrolled",O7&lt;&gt;"not enrolled")),(G17/2), 0))))</f>
        <v>0</v>
      </c>
      <c r="N17" s="11"/>
      <c r="O17" s="11">
        <f>IF((AND(I7&lt;&gt;"not enrolled",K7&lt;&gt;"not enrolled",M7&lt;&gt;"not enrolled",O7&lt;&gt;"not enrolled")),(G17/4), IF((AND(I7="not enrolled",K7&lt;&gt;"not enrolled",M7&lt;&gt;"not enrolled",O7&lt;&gt;"not enrolled")),(G17/3), IF((AND(I7="not enrolled",K7="not enrolled",M7&lt;&gt;"not enrolled",O7&lt;&gt;"not enrolled")),(G17/2),  IF((AND(I7="not enrolled",K7="not enrolled",M7="not enrolled",O7&lt;&gt;"not enrolled")),(G17), 0))))</f>
        <v>0</v>
      </c>
    </row>
    <row r="18" spans="2:15" ht="21.75" customHeight="1" x14ac:dyDescent="0.25">
      <c r="B18" t="s">
        <v>19</v>
      </c>
      <c r="E18" s="17"/>
      <c r="G18" s="5">
        <f>SUM(I18,K18,M18,O18)</f>
        <v>0</v>
      </c>
      <c r="I18" s="5">
        <f>IF((AND(I7&lt;&gt;"not enrolled",K7&lt;&gt;"not enrolled",M7&lt;&gt;"not enrolled",O7&lt;&gt;"not enrolled")),ROUND(((E18-(E18*0.01057))/4),0), IF((AND(I7&lt;&gt;"not enrolled",K7&lt;&gt;"not enrolled",M7&lt;&gt;"not enrolled",O7="not enrolled")),ROUND(((E18-(E18*0.01057))/3),0), IF((AND(I7&lt;&gt;"not enrolled",K7&lt;&gt;"not enrolled",M7="not enrolled",O7="not enrolled")),ROUND(((E18-(E18*0.01057))/2),0), IF((AND(I7&lt;&gt;"not enrolled",K7="not enrolled",M7="not enrolled",O7="not enrolled")),ROUND(((E18-(E18*0.01057))/1),0), 0))))</f>
        <v>0</v>
      </c>
      <c r="K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IF((AND(I7&lt;&gt;"not enrolled",K7&lt;&gt;"not enrolled",M7="not enrolled",O7="not enrolled")),ROUND(((E18-(E18*0.01057))/2),0), 0))))</f>
        <v>0</v>
      </c>
      <c r="M18" s="5">
        <f>IF((AND(I7&lt;&gt;"not enrolled",K7&lt;&gt;"not enrolled",M7&lt;&gt;"not enrolled",O7&lt;&gt;"not enrolled")),ROUND(((E18-(E18*0.01057))/4),0), IF((AND(I7&lt;&gt;"not enrolled",K7&lt;&gt;"not enrolled",M7&lt;&gt;"not enrolled",O7="not enrolled")),ROUND(((E18-(E18*0.01057))/3),0), IF((AND(I7="not enrolled",K7&lt;&gt;"not enrolled",M7&lt;&gt;"not enrolled",O7&lt;&gt;"not enrolled")),ROUND(((E18-(E18*0.01057))/3),0), IF((AND(I7="not enrolled",K7="not enrolled",M7&lt;&gt;"not enrolled",O7&lt;&gt;"not enrolled")),ROUND(((E18-(E18*0.01057))/2),0), 0))))</f>
        <v>0</v>
      </c>
      <c r="O18" s="5">
        <f>IF((AND(I7&lt;&gt;"not enrolled",K7&lt;&gt;"not enrolled",M7&lt;&gt;"not enrolled",O7&lt;&gt;"not enrolled")),ROUND(((E18-(E18*0.01057))/4),0), IF((AND(I7="not enrolled",K7&lt;&gt;"not enrolled",M7&lt;&gt;"not enrolled",O7&lt;&gt;"not enrolled")),ROUND(((E18-(E18*0.01057))/3),0), IF((AND(I7="not enrolled",K7="not enrolled",M7&lt;&gt;"not enrolled",O7&lt;&gt;"not enrolled")),ROUND(((E18-(E18*0.01057))/2),0),  IF((AND(I7="not enrolled",K7="not enrolled",M7="not enrolled",O7&lt;&gt;"not enrolled")),ROUND(((E18-(E18*0.01057))/1),0), 0))))</f>
        <v>0</v>
      </c>
    </row>
    <row r="19" spans="2:15" ht="21.75" customHeight="1" x14ac:dyDescent="0.25">
      <c r="B19" s="10" t="s">
        <v>20</v>
      </c>
      <c r="C19" s="10"/>
      <c r="D19" s="10"/>
      <c r="E19" s="17"/>
      <c r="F19" s="10"/>
      <c r="G19" s="11">
        <f>SUM(I19,K19,M19,O19)</f>
        <v>0</v>
      </c>
      <c r="H19" s="10"/>
      <c r="I19" s="11">
        <f>IF((AND(I7&lt;&gt;"not enrolled",K7&lt;&gt;"not enrolled",M7&lt;&gt;"not enrolled",O7&lt;&gt;"not enrolled")),ROUND(((E19-(E19*0.04228))/4),0), IF((AND(I7&lt;&gt;"not enrolled",K7&lt;&gt;"not enrolled",M7&lt;&gt;"not enrolled",O7="not enrolled")),ROUND(((E19-(E19*0.04228))/3),0), IF((AND(I7&lt;&gt;"not enrolled",K7&lt;&gt;"not enrolled",M7="not enrolled",O7="not enrolled")),ROUND(((E19-(E19*0.04228))/2),0), IF((AND(I7&lt;&gt;"not enrolled",K7="not enrolled",M7="not enrolled",O7="not enrolled")),ROUND(((E19-(E19*0.04228))/1),0), 0))))</f>
        <v>0</v>
      </c>
      <c r="J19" s="10"/>
      <c r="K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IF((AND(I7&lt;&gt;"not enrolled",K7&lt;&gt;"not enrolled",M7="not enrolled",O7="not enrolled")),ROUND(((E19-(E19*0.04228))/2),0), 0))))</f>
        <v>0</v>
      </c>
      <c r="L19" s="11"/>
      <c r="M19" s="11">
        <f>IF((AND(I7&lt;&gt;"not enrolled",K7&lt;&gt;"not enrolled",M7&lt;&gt;"not enrolled",O7&lt;&gt;"not enrolled")),ROUND(((E19-(E19*0.04228))/4),0), IF((AND(I7&lt;&gt;"not enrolled",K7&lt;&gt;"not enrolled",M7&lt;&gt;"not enrolled",O7="not enrolled")),ROUND(((E19-(E19*0.04228))/3),0), IF((AND(I7="not enrolled",K7&lt;&gt;"not enrolled",M7&lt;&gt;"not enrolled",O7&lt;&gt;"not enrolled")),ROUND(((E19-(E19*0.04228))/3),0), IF((AND(I7="not enrolled",K7="not enrolled",M7&lt;&gt;"not enrolled",O7&lt;&gt;"not enrolled")),ROUND(((E19-(E19*0.04228))/2),0), 0))))</f>
        <v>0</v>
      </c>
      <c r="N19" s="11"/>
      <c r="O19" s="11">
        <f>IF((AND(I7&lt;&gt;"not enrolled",K7&lt;&gt;"not enrolled",M7&lt;&gt;"not enrolled",O7&lt;&gt;"not enrolled")),ROUND(((E19-(E19*0.04228))/4),0), IF((AND(I7="not enrolled",K7&lt;&gt;"not enrolled",M7&lt;&gt;"not enrolled",O7&lt;&gt;"not enrolled")),ROUND(((E19-(E19*0.04228))/3),0), IF((AND(I7="not enrolled",K7="not enrolled",M7&lt;&gt;"not enrolled",O7&lt;&gt;"not enrolled")),ROUND(((E19-(E19*0.04228))/2),0),  IF((AND(I7="not enrolled",K7="not enrolled",M7="not enrolled",O7&lt;&gt;"not enrolled")),ROUND(((E19-(E19*0.04228))/1),0), 0))))</f>
        <v>0</v>
      </c>
    </row>
    <row r="20" spans="2:15" ht="21.75" customHeight="1" x14ac:dyDescent="0.25">
      <c r="B20" t="s">
        <v>9</v>
      </c>
      <c r="G20" s="16"/>
      <c r="I20" s="5">
        <f>IF((AND(I7&lt;&gt;"not enrolled",K7&lt;&gt;"not enrolled",M7&lt;&gt;"not enrolled",O7&lt;&gt;"not enrolled")),(G20/4), IF((AND(I7&lt;&gt;"not enrolled",K7&lt;&gt;"not enrolled",M7&lt;&gt;"not enrolled",O7="not enrolled")),(G20/3), IF((AND(I7&lt;&gt;"not enrolled",K7&lt;&gt;"not enrolled",M7="not enrolled",O7="not enrolled")),(G20/2), IF((AND(I7&lt;&gt;"not enrolled",K7="not enrolled",M7="not enrolled",O7="not enrolled")),(G20/1), 0))))</f>
        <v>0</v>
      </c>
      <c r="K20" s="5">
        <f>IF((AND(I7&lt;&gt;"not enrolled",K7&lt;&gt;"not enrolled",M7&lt;&gt;"not enrolled",O7&lt;&gt;"not enrolled")),(G20/4), IF((AND(I7&lt;&gt;"not enrolled",K7&lt;&gt;"not enrolled",M7&lt;&gt;"not enrolled",O7="not enrolled")),(G20/3), IF((AND(I7="not enrolled",K7&lt;&gt;"not enrolled",M7&lt;&gt;"not enrolled",O7&lt;&gt;"not enrolled")),(G20/3), IF((AND(I7&lt;&gt;"not enrolled",K7&lt;&gt;"not enrolled",M7="not enrolled",O7="not enrolled")),(G20/2), 0))))</f>
        <v>0</v>
      </c>
      <c r="M20" s="5">
        <f>IF((AND(I7&lt;&gt;"not enrolled",K7&lt;&gt;"not enrolled",M7&lt;&gt;"not enrolled",O7&lt;&gt;"not enrolled")),(G20/4), IF((AND(I7&lt;&gt;"not enrolled",K7&lt;&gt;"not enrolled",M7&lt;&gt;"not enrolled",O7="not enrolled")),(G20/3), IF((AND(I7="not enrolled",K7&lt;&gt;"not enrolled",M7&lt;&gt;"not enrolled",O7&lt;&gt;"not enrolled")),(G20/3), IF((AND(I7="not enrolled",K7="not enrolled",M7&lt;&gt;"not enrolled",O7&lt;&gt;"not enrolled")),(G20/2), 0))))</f>
        <v>0</v>
      </c>
      <c r="O20" s="5">
        <f>IF((AND(I7&lt;&gt;"not enrolled",K7&lt;&gt;"not enrolled",M7&lt;&gt;"not enrolled",O7&lt;&gt;"not enrolled")),(G20/4), IF((AND(I7="not enrolled",K7&lt;&gt;"not enrolled",M7&lt;&gt;"not enrolled",O7&lt;&gt;"not enrolled")),(G20/3), IF((AND(I7="not enrolled",K7="not enrolled",M7&lt;&gt;"not enrolled",O7&lt;&gt;"not enrolled")),(G20/2),  IF((AND(I7="not enrolled",K7="not enrolled",M7="not enrolled",O7&lt;&gt;"not enrolled")),(G20), 0))))</f>
        <v>0</v>
      </c>
    </row>
    <row r="21" spans="2:15" ht="21.75" customHeight="1" x14ac:dyDescent="0.25">
      <c r="B21" s="61" t="s">
        <v>23</v>
      </c>
      <c r="C21" s="61"/>
      <c r="D21" s="61"/>
      <c r="E21" s="61"/>
      <c r="F21" s="61"/>
      <c r="G21" s="26">
        <f>I21+K21+M21+O21</f>
        <v>0</v>
      </c>
      <c r="H21" s="25"/>
      <c r="I21" s="18"/>
      <c r="J21" s="25"/>
      <c r="K21" s="18"/>
      <c r="L21" s="55"/>
      <c r="M21" s="18"/>
      <c r="N21" s="55"/>
      <c r="O21" s="18"/>
    </row>
    <row r="22" spans="2:15" ht="21.75" customHeight="1" x14ac:dyDescent="0.25">
      <c r="C22" s="7" t="s">
        <v>10</v>
      </c>
      <c r="G22" s="5">
        <f>SUM(G16:G21)</f>
        <v>0</v>
      </c>
      <c r="I22" s="5">
        <f>SUM(I16:I21)</f>
        <v>0</v>
      </c>
      <c r="K22" s="5">
        <f>SUM(K16:K21)</f>
        <v>0</v>
      </c>
      <c r="M22" s="5">
        <f>SUM(M16:M21)</f>
        <v>0</v>
      </c>
      <c r="O22" s="5">
        <f>SUM(O16:O21)</f>
        <v>0</v>
      </c>
    </row>
    <row r="23" spans="2:15" ht="15.75" thickBot="1" x14ac:dyDescent="0.3"/>
    <row r="24" spans="2:15" ht="21.75" customHeight="1" thickTop="1" thickBot="1" x14ac:dyDescent="0.35">
      <c r="B24" s="14" t="s">
        <v>12</v>
      </c>
      <c r="C24" s="13"/>
      <c r="D24" s="13"/>
      <c r="E24" s="13"/>
      <c r="F24" s="13"/>
      <c r="G24" s="23">
        <f>G13-G22</f>
        <v>0</v>
      </c>
      <c r="H24" s="24"/>
      <c r="I24" s="23">
        <f>I13-I22</f>
        <v>0</v>
      </c>
      <c r="J24" s="24"/>
      <c r="K24" s="23">
        <f>K13-K22</f>
        <v>0</v>
      </c>
      <c r="L24" s="23"/>
      <c r="M24" s="23">
        <f>M13-M22</f>
        <v>0</v>
      </c>
      <c r="N24" s="23"/>
      <c r="O24" s="23">
        <f>O13-O22</f>
        <v>0</v>
      </c>
    </row>
    <row r="25" spans="2:15" ht="15.75" thickTop="1" x14ac:dyDescent="0.25"/>
    <row r="26" spans="2:15" x14ac:dyDescent="0.25">
      <c r="B26" s="7" t="s">
        <v>13</v>
      </c>
    </row>
    <row r="27" spans="2:15" ht="21" customHeight="1" x14ac:dyDescent="0.25">
      <c r="B27" s="69" t="s">
        <v>80</v>
      </c>
      <c r="C27" s="62"/>
      <c r="D27" s="62"/>
      <c r="E27" s="62"/>
      <c r="F27" s="62"/>
      <c r="G27" s="62"/>
      <c r="H27" s="62"/>
      <c r="I27" s="62"/>
      <c r="J27" s="62"/>
      <c r="K27" s="62"/>
      <c r="L27" s="62"/>
      <c r="M27" s="62"/>
      <c r="N27" s="62"/>
      <c r="O27" s="62"/>
    </row>
    <row r="28" spans="2:15" ht="21.75" customHeight="1" x14ac:dyDescent="0.25">
      <c r="B28" s="60" t="s">
        <v>18</v>
      </c>
      <c r="C28" s="60"/>
      <c r="D28" s="60"/>
      <c r="E28" s="60"/>
      <c r="F28" s="60"/>
      <c r="G28" s="60"/>
      <c r="H28" s="60"/>
      <c r="I28" s="60"/>
      <c r="J28" s="60"/>
      <c r="K28" s="60"/>
      <c r="L28" s="60"/>
      <c r="M28" s="60"/>
      <c r="N28" s="60"/>
      <c r="O28" s="60"/>
    </row>
    <row r="29" spans="2:15" ht="33.75" customHeight="1" x14ac:dyDescent="0.25">
      <c r="B29" s="62" t="s">
        <v>81</v>
      </c>
      <c r="C29" s="62"/>
      <c r="D29" s="62"/>
      <c r="E29" s="62"/>
      <c r="F29" s="62"/>
      <c r="G29" s="62"/>
      <c r="H29" s="62"/>
      <c r="I29" s="62"/>
      <c r="J29" s="62"/>
      <c r="K29" s="62"/>
      <c r="L29" s="62"/>
      <c r="M29" s="62"/>
      <c r="N29" s="62"/>
      <c r="O29" s="62"/>
    </row>
    <row r="30" spans="2:15" ht="51" customHeight="1" x14ac:dyDescent="0.25">
      <c r="B30" s="62" t="s">
        <v>50</v>
      </c>
      <c r="C30" s="62"/>
      <c r="D30" s="62"/>
      <c r="E30" s="62"/>
      <c r="F30" s="62"/>
      <c r="G30" s="62"/>
      <c r="H30" s="62"/>
      <c r="I30" s="62"/>
      <c r="J30" s="62"/>
      <c r="K30" s="62"/>
      <c r="L30" s="62"/>
      <c r="M30" s="62"/>
      <c r="N30" s="62"/>
      <c r="O30" s="62"/>
    </row>
    <row r="31" spans="2:15" ht="21.75" customHeight="1" x14ac:dyDescent="0.25"/>
    <row r="33" spans="2:15" x14ac:dyDescent="0.25">
      <c r="B33" s="56" t="s">
        <v>14</v>
      </c>
      <c r="C33" s="56"/>
      <c r="D33" s="56"/>
      <c r="E33" s="56"/>
      <c r="F33" s="56"/>
      <c r="G33" s="56"/>
      <c r="H33" s="56"/>
      <c r="I33" s="56"/>
      <c r="J33" s="56"/>
      <c r="K33" s="56"/>
      <c r="L33" s="56"/>
      <c r="M33" s="56"/>
      <c r="N33" s="56"/>
      <c r="O33" s="56"/>
    </row>
  </sheetData>
  <sheetProtection algorithmName="SHA-512" hashValue="+ycdYGsZKrC/gINVuZ/ENb5kbtwyeQKGqzfPaWfDA4+qEOOSH1HK9eq1SFq/QNlF4vQslrdlAIP1Ljk0Z80TMQ==" saltValue="f5lowYIJarywruNChk0SqA==" spinCount="100000" sheet="1" selectLockedCells="1"/>
  <mergeCells count="8">
    <mergeCell ref="B30:O30"/>
    <mergeCell ref="B33:O33"/>
    <mergeCell ref="G2:O2"/>
    <mergeCell ref="C11:D11"/>
    <mergeCell ref="B21:F21"/>
    <mergeCell ref="B27:O27"/>
    <mergeCell ref="B28:O28"/>
    <mergeCell ref="B29:O29"/>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Data!$A$2:$A$22</xm:f>
          </x14:formula1>
          <xm:sqref>O7</xm:sqref>
        </x14:dataValidation>
        <x14:dataValidation type="list" allowBlank="1" showInputMessage="1" showErrorMessage="1" xr:uid="{8B0639FA-281D-411C-AC31-E0BB658CCBC4}">
          <x14:formula1>
            <xm:f>Data!$A$2:$A$22</xm:f>
          </x14:formula1>
          <xm:sqref>I7 K7 M7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51"/>
  <sheetViews>
    <sheetView showGridLines="0" workbookViewId="0">
      <selection activeCell="I13" sqref="I13"/>
    </sheetView>
  </sheetViews>
  <sheetFormatPr defaultColWidth="8.85546875" defaultRowHeight="15" x14ac:dyDescent="0.25"/>
  <cols>
    <col min="1" max="1" width="11.140625" customWidth="1"/>
    <col min="3" max="3" width="10.7109375" customWidth="1"/>
    <col min="4" max="4" width="10.85546875" customWidth="1"/>
    <col min="5" max="5" width="10.7109375" customWidth="1"/>
    <col min="6" max="10" width="11.85546875" customWidth="1"/>
    <col min="11" max="11" width="12" bestFit="1" customWidth="1"/>
    <col min="12" max="13" width="11.85546875" customWidth="1"/>
    <col min="14" max="14" width="13.28515625" customWidth="1"/>
    <col min="16" max="16" width="11.7109375" customWidth="1"/>
  </cols>
  <sheetData>
    <row r="1" spans="1:22" x14ac:dyDescent="0.25">
      <c r="A1" s="7"/>
      <c r="B1" s="72" t="s">
        <v>58</v>
      </c>
      <c r="C1" s="72" t="s">
        <v>59</v>
      </c>
      <c r="D1" s="71" t="s">
        <v>60</v>
      </c>
      <c r="E1" s="72" t="s">
        <v>61</v>
      </c>
      <c r="F1" s="53"/>
      <c r="J1" s="53"/>
    </row>
    <row r="2" spans="1:22" x14ac:dyDescent="0.25">
      <c r="A2" s="70" t="s">
        <v>57</v>
      </c>
      <c r="D2" s="7"/>
      <c r="F2" s="53"/>
      <c r="J2" s="53"/>
    </row>
    <row r="3" spans="1:22" x14ac:dyDescent="0.25">
      <c r="A3" t="s">
        <v>41</v>
      </c>
      <c r="B3">
        <v>0</v>
      </c>
      <c r="C3">
        <v>0</v>
      </c>
      <c r="D3">
        <v>0</v>
      </c>
      <c r="E3">
        <v>0</v>
      </c>
      <c r="K3" s="46"/>
      <c r="M3" s="46"/>
      <c r="N3" s="46"/>
      <c r="O3" s="46"/>
      <c r="P3" s="46"/>
      <c r="Q3" s="46"/>
      <c r="R3" s="46"/>
      <c r="S3" s="46"/>
      <c r="T3" s="46"/>
      <c r="U3" s="46"/>
      <c r="V3" s="46"/>
    </row>
    <row r="4" spans="1:22" x14ac:dyDescent="0.25">
      <c r="A4" t="s">
        <v>24</v>
      </c>
      <c r="B4">
        <v>6672</v>
      </c>
      <c r="C4">
        <v>4876</v>
      </c>
      <c r="D4">
        <v>3336</v>
      </c>
      <c r="E4">
        <v>16</v>
      </c>
      <c r="M4" s="46"/>
      <c r="N4" s="46"/>
      <c r="O4" s="46"/>
      <c r="P4" s="46"/>
      <c r="Q4" s="46"/>
      <c r="R4" s="46"/>
      <c r="S4" s="46"/>
      <c r="T4" s="46"/>
      <c r="U4" s="46"/>
      <c r="V4" s="46"/>
    </row>
    <row r="5" spans="1:22" x14ac:dyDescent="0.25">
      <c r="A5" t="s">
        <v>25</v>
      </c>
      <c r="B5">
        <v>8340</v>
      </c>
      <c r="C5">
        <v>6095</v>
      </c>
      <c r="D5">
        <v>4170</v>
      </c>
      <c r="E5">
        <v>20</v>
      </c>
    </row>
    <row r="6" spans="1:22" x14ac:dyDescent="0.25">
      <c r="A6" t="s">
        <v>26</v>
      </c>
      <c r="B6">
        <v>10008</v>
      </c>
      <c r="C6">
        <v>7314</v>
      </c>
      <c r="D6">
        <v>5004</v>
      </c>
      <c r="E6">
        <v>24</v>
      </c>
    </row>
    <row r="7" spans="1:22" x14ac:dyDescent="0.25">
      <c r="A7" t="s">
        <v>27</v>
      </c>
      <c r="B7">
        <v>11676</v>
      </c>
      <c r="C7">
        <v>8533</v>
      </c>
      <c r="D7">
        <v>5838</v>
      </c>
      <c r="E7">
        <v>28</v>
      </c>
    </row>
    <row r="8" spans="1:22" x14ac:dyDescent="0.25">
      <c r="A8" t="s">
        <v>28</v>
      </c>
      <c r="B8">
        <v>13344</v>
      </c>
      <c r="C8">
        <v>9752</v>
      </c>
      <c r="D8">
        <v>6672</v>
      </c>
      <c r="E8">
        <v>32</v>
      </c>
    </row>
    <row r="9" spans="1:22" x14ac:dyDescent="0.25">
      <c r="A9" t="s">
        <v>29</v>
      </c>
      <c r="B9">
        <v>15012</v>
      </c>
      <c r="C9">
        <v>10971</v>
      </c>
      <c r="D9">
        <v>7506</v>
      </c>
      <c r="E9">
        <v>36</v>
      </c>
    </row>
    <row r="10" spans="1:22" x14ac:dyDescent="0.25">
      <c r="A10" t="s">
        <v>30</v>
      </c>
      <c r="B10">
        <v>16680</v>
      </c>
      <c r="C10">
        <v>12190</v>
      </c>
      <c r="D10">
        <v>8340</v>
      </c>
      <c r="E10">
        <v>40</v>
      </c>
    </row>
    <row r="11" spans="1:22" x14ac:dyDescent="0.25">
      <c r="A11" t="s">
        <v>31</v>
      </c>
      <c r="B11">
        <v>18348</v>
      </c>
      <c r="C11">
        <v>13409</v>
      </c>
      <c r="D11">
        <v>9174</v>
      </c>
      <c r="E11">
        <v>44</v>
      </c>
    </row>
    <row r="12" spans="1:22" x14ac:dyDescent="0.25">
      <c r="A12" t="s">
        <v>32</v>
      </c>
      <c r="B12">
        <v>20016</v>
      </c>
      <c r="C12">
        <v>14628</v>
      </c>
      <c r="D12">
        <v>10008</v>
      </c>
      <c r="E12">
        <v>48</v>
      </c>
    </row>
    <row r="13" spans="1:22" x14ac:dyDescent="0.25">
      <c r="A13" t="s">
        <v>33</v>
      </c>
      <c r="B13">
        <v>21684</v>
      </c>
      <c r="C13">
        <v>15847</v>
      </c>
      <c r="D13">
        <v>10842</v>
      </c>
      <c r="E13">
        <v>48</v>
      </c>
    </row>
    <row r="14" spans="1:22" x14ac:dyDescent="0.25">
      <c r="A14" t="s">
        <v>34</v>
      </c>
      <c r="B14">
        <v>23352</v>
      </c>
      <c r="C14">
        <v>17066</v>
      </c>
      <c r="D14">
        <v>11676</v>
      </c>
      <c r="E14">
        <v>48</v>
      </c>
    </row>
    <row r="15" spans="1:22" x14ac:dyDescent="0.25">
      <c r="A15" t="s">
        <v>35</v>
      </c>
      <c r="B15">
        <v>25020</v>
      </c>
      <c r="C15">
        <v>18285</v>
      </c>
      <c r="D15">
        <v>12510</v>
      </c>
      <c r="E15">
        <v>48</v>
      </c>
    </row>
    <row r="16" spans="1:22" x14ac:dyDescent="0.25">
      <c r="A16" t="s">
        <v>36</v>
      </c>
      <c r="B16">
        <v>26688</v>
      </c>
      <c r="C16">
        <v>19504</v>
      </c>
      <c r="D16">
        <v>13344</v>
      </c>
      <c r="E16">
        <v>48</v>
      </c>
    </row>
    <row r="17" spans="1:18" x14ac:dyDescent="0.25">
      <c r="A17" t="s">
        <v>37</v>
      </c>
      <c r="B17">
        <v>28356</v>
      </c>
      <c r="C17">
        <v>20723</v>
      </c>
      <c r="D17">
        <v>14178</v>
      </c>
      <c r="E17">
        <v>48</v>
      </c>
    </row>
    <row r="18" spans="1:18" x14ac:dyDescent="0.25">
      <c r="A18" t="s">
        <v>38</v>
      </c>
      <c r="B18">
        <v>30024</v>
      </c>
      <c r="C18">
        <v>21942</v>
      </c>
      <c r="D18">
        <v>15012</v>
      </c>
      <c r="E18">
        <v>48</v>
      </c>
    </row>
    <row r="19" spans="1:18" x14ac:dyDescent="0.25">
      <c r="A19" t="s">
        <v>39</v>
      </c>
      <c r="B19">
        <v>31692</v>
      </c>
      <c r="C19">
        <v>23161</v>
      </c>
      <c r="D19">
        <v>15846</v>
      </c>
      <c r="E19">
        <v>52</v>
      </c>
    </row>
    <row r="20" spans="1:18" x14ac:dyDescent="0.25">
      <c r="A20" t="s">
        <v>40</v>
      </c>
      <c r="B20">
        <v>33360</v>
      </c>
      <c r="C20">
        <v>24380</v>
      </c>
      <c r="D20">
        <v>16680</v>
      </c>
      <c r="E20">
        <v>56</v>
      </c>
    </row>
    <row r="21" spans="1:18" x14ac:dyDescent="0.25">
      <c r="A21" t="s">
        <v>43</v>
      </c>
      <c r="B21">
        <v>35028</v>
      </c>
      <c r="C21">
        <v>25599</v>
      </c>
      <c r="D21">
        <v>17514</v>
      </c>
      <c r="E21">
        <v>60</v>
      </c>
    </row>
    <row r="22" spans="1:18" x14ac:dyDescent="0.25">
      <c r="A22" t="s">
        <v>44</v>
      </c>
      <c r="B22">
        <v>36696</v>
      </c>
      <c r="C22">
        <v>26818</v>
      </c>
      <c r="D22">
        <v>18348</v>
      </c>
      <c r="E22">
        <v>64</v>
      </c>
    </row>
    <row r="24" spans="1:18" x14ac:dyDescent="0.25">
      <c r="A24" s="7" t="s">
        <v>21</v>
      </c>
      <c r="E24" s="7"/>
      <c r="F24" s="54"/>
      <c r="G24" s="7"/>
      <c r="H24" s="7"/>
      <c r="I24" s="7"/>
      <c r="J24" s="53"/>
      <c r="K24" s="7"/>
      <c r="M24" s="7"/>
      <c r="N24" s="54"/>
      <c r="P24" s="7"/>
      <c r="Q24" s="7"/>
      <c r="R24" s="7"/>
    </row>
    <row r="25" spans="1:18" x14ac:dyDescent="0.25">
      <c r="A25" t="s">
        <v>4</v>
      </c>
      <c r="B25">
        <v>1885</v>
      </c>
    </row>
    <row r="26" spans="1:18" x14ac:dyDescent="0.25">
      <c r="A26" t="s">
        <v>5</v>
      </c>
      <c r="B26">
        <v>0</v>
      </c>
    </row>
    <row r="44" spans="1:9" x14ac:dyDescent="0.25">
      <c r="E44" s="7"/>
      <c r="I44" s="7"/>
    </row>
    <row r="47" spans="1:9" x14ac:dyDescent="0.25">
      <c r="A47" t="s">
        <v>51</v>
      </c>
    </row>
    <row r="48" spans="1:9" x14ac:dyDescent="0.25">
      <c r="A48" t="s">
        <v>52</v>
      </c>
    </row>
    <row r="49" spans="1:1" x14ac:dyDescent="0.25">
      <c r="A49" t="s">
        <v>53</v>
      </c>
    </row>
    <row r="51" spans="1:1" x14ac:dyDescent="0.25">
      <c r="A51" t="s">
        <v>54</v>
      </c>
    </row>
  </sheetData>
  <sheetProtection algorithmName="SHA-512" hashValue="ZzHiKHddFeK8YIyqqvv/T+mk9qIWEGV6aqlMJNMm1sLT5c7fP7t98R2gQRmrEIwgUp3u5IKuFStrcjaMzp8elA==" saltValue="3GGVt/rlyRA7ZntiGddKcw==" spinCount="100000" sheet="1" objects="1" scenarios="1"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Cyber Sec.</vt:lpstr>
      <vt:lpstr>Data Sci</vt:lpstr>
      <vt:lpstr>All Other</vt:lpstr>
      <vt:lpstr>Online</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2024-02-29T19:18:44Z</dcterms:modified>
</cp:coreProperties>
</file>