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35E6FF90-2C7D-42AA-8F98-4A8D4BFDD3E2}" xr6:coauthVersionLast="47" xr6:coauthVersionMax="47" xr10:uidLastSave="{00000000-0000-0000-0000-000000000000}"/>
  <workbookProtection workbookAlgorithmName="SHA-512" workbookHashValue="ENjAJ5OTuXyXu5IuWXJVOiOLDpRdYM2gxeWYMO5lEhJ9gbxiccDnZIWYnRPsOL2PcQjVFqNNFgNMfUGtHL5oKQ==" workbookSaltValue="BAtK+Pyr2Tbz0jsPnSdDuw==" workbookSpinCount="100000" lockStructure="1"/>
  <bookViews>
    <workbookView xWindow="28680" yWindow="-120" windowWidth="29040" windowHeight="15720" tabRatio="721" xr2:uid="{00000000-000D-0000-FFFF-FFFF00000000}"/>
  </bookViews>
  <sheets>
    <sheet name="Worksheets Home" sheetId="4" r:id="rId1"/>
    <sheet name="Master's" sheetId="1" r:id="rId2"/>
    <sheet name="Doctoral" sheetId="25" r:id="rId3"/>
    <sheet name="Data" sheetId="2" state="hidden" r:id="rId4"/>
  </sheets>
  <definedNames>
    <definedName name="Credits">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1" l="1"/>
  <c r="L14" i="1"/>
  <c r="J14" i="1"/>
  <c r="N14" i="25"/>
  <c r="L14" i="25"/>
  <c r="J14" i="25"/>
  <c r="N12" i="25"/>
  <c r="L12" i="25"/>
  <c r="J12" i="25"/>
  <c r="N12" i="1"/>
  <c r="L12" i="1"/>
  <c r="J12" i="1"/>
  <c r="N11" i="25"/>
  <c r="L11" i="25"/>
  <c r="J11" i="25"/>
  <c r="N9" i="25"/>
  <c r="L9" i="25"/>
  <c r="J9" i="25"/>
  <c r="H23" i="25"/>
  <c r="N22" i="25"/>
  <c r="L22" i="25"/>
  <c r="J22" i="25"/>
  <c r="N21" i="25"/>
  <c r="L21" i="25"/>
  <c r="J21" i="25"/>
  <c r="N20" i="25"/>
  <c r="L20" i="25"/>
  <c r="J20" i="25"/>
  <c r="N19" i="25"/>
  <c r="L19" i="25"/>
  <c r="J19" i="25"/>
  <c r="N18" i="25"/>
  <c r="L18" i="25"/>
  <c r="J18" i="25"/>
  <c r="N13" i="25"/>
  <c r="J13" i="25"/>
  <c r="N13" i="1"/>
  <c r="J13" i="1"/>
  <c r="N11" i="1"/>
  <c r="L11" i="1"/>
  <c r="J11" i="1"/>
  <c r="N9" i="1"/>
  <c r="L9" i="1"/>
  <c r="J9" i="1"/>
  <c r="H13" i="25" l="1"/>
  <c r="H12" i="25"/>
  <c r="L24" i="25"/>
  <c r="J24" i="25"/>
  <c r="H14" i="25"/>
  <c r="H20" i="25"/>
  <c r="H21" i="25"/>
  <c r="N24" i="25"/>
  <c r="N15" i="25"/>
  <c r="H11" i="25"/>
  <c r="L15" i="25"/>
  <c r="J15" i="25"/>
  <c r="H9" i="25"/>
  <c r="N26" i="25" l="1"/>
  <c r="J26" i="25"/>
  <c r="L26" i="25"/>
  <c r="H24" i="25"/>
  <c r="H15" i="25"/>
  <c r="H26" i="25" s="1"/>
  <c r="N21" i="1" l="1"/>
  <c r="L21" i="1"/>
  <c r="J21" i="1"/>
  <c r="N20" i="1"/>
  <c r="L20" i="1"/>
  <c r="J20" i="1"/>
  <c r="H23" i="1" l="1"/>
  <c r="N22" i="1"/>
  <c r="L22" i="1"/>
  <c r="J22" i="1"/>
  <c r="N19" i="1"/>
  <c r="L19" i="1"/>
  <c r="J19" i="1"/>
  <c r="N18" i="1"/>
  <c r="L18" i="1"/>
  <c r="J18" i="1"/>
  <c r="H11" i="1"/>
  <c r="H21" i="1" l="1"/>
  <c r="N24" i="1"/>
  <c r="H20" i="1"/>
  <c r="J24" i="1"/>
  <c r="L24" i="1"/>
  <c r="J15" i="1"/>
  <c r="L15" i="1"/>
  <c r="H13" i="1"/>
  <c r="H14" i="1"/>
  <c r="H12" i="1"/>
  <c r="N15" i="1"/>
  <c r="H9" i="1"/>
  <c r="H24" i="1" l="1"/>
  <c r="N26" i="1"/>
  <c r="L26" i="1"/>
  <c r="J26" i="1"/>
  <c r="H15" i="1"/>
  <c r="H26" i="1" l="1"/>
</calcChain>
</file>

<file path=xl/sharedStrings.xml><?xml version="1.0" encoding="utf-8"?>
<sst xmlns="http://schemas.openxmlformats.org/spreadsheetml/2006/main" count="133" uniqueCount="67">
  <si>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</si>
  <si>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</si>
  <si>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</si>
  <si>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</si>
  <si>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</si>
  <si>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</si>
  <si>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</si>
  <si>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</si>
  <si>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</si>
  <si>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</si>
  <si>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</si>
  <si>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</si>
  <si>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</si>
  <si>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</si>
  <si>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</si>
  <si>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</si>
  <si>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</si>
  <si>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</si>
  <si>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</si>
  <si>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</si>
  <si>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</si>
  <si>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</si>
  <si>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</si>
  <si>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</si>
  <si>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</si>
  <si>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</si>
  <si>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</si>
  <si>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</si>
  <si>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</si>
  <si>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</si>
  <si>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</si>
  <si>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</si>
  <si>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</si>
  <si>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</si>
  <si>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</si>
  <si>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</si>
  <si>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</si>
  <si>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</si>
  <si>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</si>
  <si>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</si>
  <si>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</si>
  <si>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Technology fees are $4 per credit. If you will be enrolled in less than 4 credits, you will not be eligible for federal student loans.</t>
  </si>
  <si>
    <t>Choose Your Program:</t>
  </si>
  <si>
    <t>Doctoral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</si>
  <si>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</si>
  <si>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PhD</t>
  </si>
  <si>
    <t>Masters</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</si>
  <si>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</si>
  <si>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</si>
  <si>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</si>
  <si>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</si>
  <si>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</si>
  <si>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</si>
  <si>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r>
      <t xml:space="preserve">2025-26 Estimated Billing Worksheets
</t>
    </r>
    <r>
      <rPr>
        <b/>
        <i/>
        <sz val="16"/>
        <color theme="1"/>
        <rFont val="Calibri"/>
        <family val="2"/>
        <scheme val="minor"/>
      </rPr>
      <t>Josef Korbel School of International Studies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</si>
  <si>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2025-2026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</si>
  <si>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2025-26 Estimated Billing Worksheet
MA and Master of Public Policy Programs</t>
  </si>
  <si>
    <t>FALL 2025:</t>
  </si>
  <si>
    <t>WINTER 2026:</t>
  </si>
  <si>
    <t>SPRING 2026:</t>
  </si>
  <si>
    <t>FALL 2025</t>
  </si>
  <si>
    <t>WINTER 2026</t>
  </si>
  <si>
    <t>SPRING 2026</t>
  </si>
  <si>
    <t>Tuition for the 2025-25 academic year is $1,490 per credit</t>
  </si>
  <si>
    <t>2025-26 Estimated Billing Worksheet
Doctoral Programs</t>
  </si>
  <si>
    <t>Tuition for the 2025-26 academic year is $1,718 per credit</t>
  </si>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</sst>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640089</xdr:colOff>
      <xdr:row>1</xdr:row>
      <xdr:rowOff>561975</xdr:rowOff>
    </xdr:to>
    <xdr:pic>
      <xdr:nvPicPr>
        <xdr:cNvPr id="2" name="Picture 1">
          <a:extLst>
            <a:ext uri="{FF2B5EF4-FFF2-40B4-BE49-F238E27FC236}">
              <a16:creationId xmlns:a16="http://schemas.microsoft.com/office/drawing/2014/main" id="{D555339F-FBDE-4CA9-B381-912C0D5AC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964064" cy="4550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49" t="s">
        <v>53</v>
      </c>
      <c r="C2" s="50"/>
      <c r="D2" s="50"/>
    </row>
    <row r="3" spans="1:4" ht="8.25" customHeight="1" x14ac:dyDescent="0.25">
      <c r="B3" s="19"/>
      <c r="C3" s="21"/>
      <c r="D3" s="21"/>
    </row>
    <row r="4" spans="1:4" ht="66.75" customHeight="1" x14ac:dyDescent="0.25">
      <c r="B4" s="51" t="s">
        <v>54</v>
      </c>
      <c r="C4" s="51"/>
      <c r="D4" s="51"/>
    </row>
    <row r="5" spans="1:4" ht="21.75" customHeight="1" x14ac:dyDescent="0.25">
      <c r="C5"/>
    </row>
    <row r="6" spans="1:4" ht="27" customHeight="1" x14ac:dyDescent="0.25">
      <c r="B6" s="34" t="s">
        <v>42</v>
      </c>
      <c r="C6"/>
    </row>
    <row r="7" spans="1:4" x14ac:dyDescent="0.25">
      <c r="B7" s="35" t="s">
        <v>52</v>
      </c>
      <c r="C7"/>
    </row>
    <row r="8" spans="1:4" x14ac:dyDescent="0.25">
      <c r="B8" s="35" t="s">
        <v>43</v>
      </c>
    </row>
    <row r="9" spans="1:4" x14ac:dyDescent="0.25">
      <c r="B9" s="45"/>
    </row>
    <row r="10" spans="1:4" x14ac:dyDescent="0.25">
      <c r="B10" s="45"/>
    </row>
    <row r="11" spans="1:4" x14ac:dyDescent="0.25">
      <c r="B11" s="45"/>
    </row>
    <row r="15" spans="1:4" x14ac:dyDescent="0.25">
      <c r="B15" s="48" t="s">
        <v>13</v>
      </c>
      <c r="C15" s="48"/>
      <c r="D15" s="48"/>
    </row>
  </sheetData>
  <sheetProtection algorithmName="SHA-512" hashValue="49eGOwj6nV+Azk9Ohtqv36mW3ADesZIDDKZxBGZhlTfFIjLkD4DenVMg2Kto9LFOK3I0n+tm86qz7X0y8k1C0g==" saltValue="39h8IRQklWzdN5WnqrPQzg==" spinCount="100000" sheet="1" scenarios="1" selectLockedCells="1"/>
  <mergeCells count="3">
    <mergeCell ref="B15:D15"/>
    <mergeCell ref="B2:D2"/>
    <mergeCell ref="B4:D4"/>
  </mergeCells>
  <hyperlinks>
    <hyperlink ref="B7" location="'Master''s'!A1" display="Master's Programs" xr:uid="{00000000-0004-0000-0000-000000000000}"/>
    <hyperlink ref="B8" location="Doctoral!A1" display="Doctoral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6"/>
  <sheetViews>
    <sheetView showGridLines="0" showRowColHeaders="0" showRuler="0" zoomScaleNormal="100" workbookViewId="0">
      <selection activeCell="J5" sqref="J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2" t="s">
        <v>55</v>
      </c>
      <c r="I2" s="53"/>
      <c r="J2" s="53"/>
      <c r="K2" s="53"/>
      <c r="L2" s="53"/>
      <c r="M2" s="53"/>
      <c r="N2" s="53"/>
      <c r="O2" s="53"/>
    </row>
    <row r="3" spans="2:15" ht="8.25" customHeight="1" x14ac:dyDescent="0.25">
      <c r="B3" s="19"/>
      <c r="C3" s="19"/>
      <c r="D3" s="19"/>
      <c r="E3" s="19"/>
      <c r="F3" s="19"/>
      <c r="G3" s="19"/>
      <c r="H3" s="20"/>
      <c r="I3" s="21"/>
      <c r="J3" s="21"/>
      <c r="K3" s="21"/>
      <c r="L3" s="21"/>
      <c r="M3" s="21"/>
      <c r="N3" s="21"/>
      <c r="O3" s="21"/>
    </row>
    <row r="4" spans="2:15" ht="19.5" customHeight="1" x14ac:dyDescent="0.25">
      <c r="J4" s="39" t="s">
        <v>56</v>
      </c>
      <c r="L4" s="39" t="s">
        <v>57</v>
      </c>
      <c r="N4" s="39" t="s">
        <v>58</v>
      </c>
    </row>
    <row r="5" spans="2:15" ht="18" customHeight="1" x14ac:dyDescent="0.3">
      <c r="D5" s="6" t="s">
        <v>14</v>
      </c>
      <c r="E5" s="27"/>
      <c r="F5" s="27"/>
      <c r="G5" s="27"/>
      <c r="H5" s="27"/>
      <c r="I5" s="27"/>
      <c r="J5" s="38" t="s">
        <v>47</v>
      </c>
      <c r="L5" s="38" t="s">
        <v>47</v>
      </c>
      <c r="M5" s="22"/>
      <c r="N5" s="38" t="s">
        <v>47</v>
      </c>
      <c r="O5" s="27"/>
    </row>
    <row r="6" spans="2:15" ht="6" customHeight="1" x14ac:dyDescent="0.25"/>
    <row r="7" spans="2:15" ht="15.75" thickBot="1" x14ac:dyDescent="0.3">
      <c r="B7" s="1" t="s">
        <v>7</v>
      </c>
      <c r="C7" s="1"/>
      <c r="D7" s="2"/>
      <c r="E7" s="2"/>
      <c r="F7" s="2"/>
      <c r="G7" s="2"/>
      <c r="H7" s="4" t="s">
        <v>3</v>
      </c>
      <c r="I7" s="3"/>
      <c r="J7" s="4" t="s">
        <v>59</v>
      </c>
      <c r="K7" s="3"/>
      <c r="L7" s="4" t="s">
        <v>60</v>
      </c>
      <c r="M7" s="4"/>
      <c r="N7" s="4" t="s">
        <v>61</v>
      </c>
      <c r="O7" s="2"/>
    </row>
    <row r="8" spans="2:15" ht="9" customHeight="1" x14ac:dyDescent="0.25"/>
    <row r="9" spans="2:15" ht="21.75" customHeight="1" x14ac:dyDescent="0.25">
      <c r="B9" s="9" t="s">
        <v>1</v>
      </c>
      <c r="C9" s="9"/>
      <c r="D9" s="54"/>
      <c r="E9" s="54"/>
      <c r="F9" s="10"/>
      <c r="G9" s="10"/>
      <c r="H9" s="11">
        <f>J9+L9+N9</f>
        <v>0</v>
      </c>
      <c r="I9" s="10"/>
      <c r="J9" s="11">
        <f>VLOOKUP(J5,Data!A2:C22,2,FALSE)</f>
        <v>0</v>
      </c>
      <c r="K9" s="10"/>
      <c r="L9" s="11">
        <f>VLOOKUP(L5,Data!A2:C22,2,FALSE)</f>
        <v>0</v>
      </c>
      <c r="M9" s="11"/>
      <c r="N9" s="11">
        <f>VLOOKUP(N5,Data!A2:C22,2,FALSE)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VLOOKUP(J5,Data!A2:C22,3,FALSE)</f>
        <v>0</v>
      </c>
      <c r="K11" s="10"/>
      <c r="L11" s="11">
        <f>VLOOKUP(L5,Data!A2:C22,3,FALSE)</f>
        <v>0</v>
      </c>
      <c r="M11" s="11"/>
      <c r="N11" s="11">
        <f>VLOOKUP(N5,Data!A2:C22,3,FALSE)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25">
      <c r="B14" s="57" t="s">
        <v>48</v>
      </c>
      <c r="C14" s="57"/>
      <c r="D14" s="57"/>
      <c r="E14" s="57"/>
      <c r="F14" s="47"/>
      <c r="G14" s="30"/>
      <c r="H14" s="31">
        <f>J14+L14+N14</f>
        <v>0</v>
      </c>
      <c r="I14" s="30"/>
      <c r="J14" s="46">
        <f>IF(AND(J5&lt;&gt;"select", J5&lt;&gt;"not enrolled",J5&lt;&gt;"4 credits",J5&lt;&gt;"5 credits",J5&lt;&gt;"6 credits",J5&lt;&gt;"7 credits"), 250, 0)</f>
        <v>0</v>
      </c>
      <c r="K14" s="30"/>
      <c r="L14" s="46">
        <f>IF(AND(L5&lt;&gt;"select", L5&lt;&gt;"not enrolled",L5&lt;&gt;"4 credits",L5&lt;&gt;"5 credits",L5&lt;&gt;"6 credits",L5&lt;&gt;"7 credits"), 250, 0)</f>
        <v>0</v>
      </c>
      <c r="M14" s="31"/>
      <c r="N14" s="46">
        <f>IF(AND(N5&lt;&gt;"select", N5&lt;&gt;"not enrolled",N5&lt;&gt;"4 credits",N5&lt;&gt;"5 credits",N5&lt;&gt;"6 credits",N5&lt;&gt;"7 credits"), 250,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59</v>
      </c>
      <c r="K17" s="3"/>
      <c r="L17" s="4" t="s">
        <v>60</v>
      </c>
      <c r="M17" s="4"/>
      <c r="N17" s="4" t="s">
        <v>61</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49</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50</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9" t="s">
        <v>19</v>
      </c>
      <c r="C23" s="59"/>
      <c r="D23" s="59"/>
      <c r="E23" s="59"/>
      <c r="F23" s="59"/>
      <c r="G23" s="59"/>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62</v>
      </c>
      <c r="D29" s="40"/>
      <c r="E29" s="40"/>
      <c r="F29" s="40"/>
      <c r="G29" s="40"/>
      <c r="H29" s="40"/>
      <c r="I29" s="40"/>
      <c r="J29" s="40"/>
      <c r="K29" s="40"/>
      <c r="L29" s="40"/>
      <c r="M29" s="40"/>
      <c r="N29" s="40"/>
      <c r="O29" s="40"/>
    </row>
    <row r="30" spans="2:15" ht="18" customHeight="1" x14ac:dyDescent="0.25">
      <c r="B30" s="43">
        <v>2</v>
      </c>
      <c r="C30" t="s">
        <v>41</v>
      </c>
      <c r="H30"/>
      <c r="J30"/>
      <c r="L30"/>
      <c r="M30"/>
      <c r="N30"/>
    </row>
    <row r="31" spans="2:15" ht="31.5" customHeight="1" x14ac:dyDescent="0.25">
      <c r="B31" s="42">
        <v>3</v>
      </c>
      <c r="C31" s="60" t="s">
        <v>66</v>
      </c>
      <c r="D31" s="60"/>
      <c r="E31" s="60"/>
      <c r="F31" s="60"/>
      <c r="G31" s="60"/>
      <c r="H31" s="60"/>
      <c r="I31" s="60"/>
      <c r="J31" s="60"/>
      <c r="K31" s="60"/>
      <c r="L31" s="60"/>
      <c r="M31" s="60"/>
      <c r="N31" s="60"/>
      <c r="O31" s="60"/>
    </row>
    <row r="32" spans="2:15" ht="31.5" customHeight="1" x14ac:dyDescent="0.25">
      <c r="B32" s="42">
        <v>4</v>
      </c>
      <c r="C32" s="60" t="s">
        <v>51</v>
      </c>
      <c r="D32" s="60"/>
      <c r="E32" s="60"/>
      <c r="F32" s="60"/>
      <c r="G32" s="60"/>
      <c r="H32" s="60"/>
      <c r="I32" s="60"/>
      <c r="J32" s="60"/>
      <c r="K32" s="60"/>
      <c r="L32" s="60"/>
      <c r="M32" s="60"/>
      <c r="N32" s="60"/>
      <c r="O32" s="60"/>
    </row>
    <row r="33" spans="2:15" ht="46.5" customHeight="1" x14ac:dyDescent="0.25">
      <c r="B33" s="42">
        <v>5</v>
      </c>
      <c r="C33" s="60" t="s">
        <v>44</v>
      </c>
      <c r="D33" s="60"/>
      <c r="E33" s="60"/>
      <c r="F33" s="60"/>
      <c r="G33" s="60"/>
      <c r="H33" s="60"/>
      <c r="I33" s="60"/>
      <c r="J33" s="60"/>
      <c r="K33" s="60"/>
      <c r="L33" s="60"/>
      <c r="M33" s="60"/>
      <c r="N33" s="60"/>
      <c r="O33" s="60"/>
    </row>
    <row r="34" spans="2:15" ht="21.75" customHeight="1" x14ac:dyDescent="0.25"/>
    <row r="36" spans="2:15" x14ac:dyDescent="0.25">
      <c r="B36" s="48" t="s">
        <v>13</v>
      </c>
      <c r="C36" s="48"/>
      <c r="D36" s="48"/>
      <c r="E36" s="48"/>
      <c r="F36" s="48"/>
      <c r="G36" s="48"/>
      <c r="H36" s="48"/>
      <c r="I36" s="48"/>
      <c r="J36" s="48"/>
      <c r="K36" s="48"/>
      <c r="L36" s="48"/>
      <c r="M36" s="48"/>
      <c r="N36" s="48"/>
      <c r="O36" s="48"/>
    </row>
  </sheetData>
  <sheetProtection algorithmName="SHA-512" hashValue="SskYjdbb9FWvYUsCqSn5ChKSPlln8Gjq4CqmpRZ6LfP8oUzC/VD+UN90t7N5Zp+QN56j27rq6Tbd2A3P1gCc3g==" saltValue="dmTNcC34Qqvw1XeXCeoM0w==" spinCount="100000" sheet="1" objects="1" scenarios="1" selectLockedCells="1"/>
  <mergeCells count="10">
    <mergeCell ref="H2:O2"/>
    <mergeCell ref="D9:E9"/>
    <mergeCell ref="B36:O36"/>
    <mergeCell ref="B13:E13"/>
    <mergeCell ref="B14:E14"/>
    <mergeCell ref="B22:F22"/>
    <mergeCell ref="B23:G23"/>
    <mergeCell ref="C33:O33"/>
    <mergeCell ref="C31:O31"/>
    <mergeCell ref="C32:O32"/>
  </mergeCells>
  <hyperlinks>
    <hyperlink ref="B13" r:id="rId1" display="Will you enroll in DU's health insurance plan?" xr:uid="{00000000-0004-0000-0100-000000000000}"/>
    <hyperlink ref="B14"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N5 J5 L5</xm:sqref>
        </x14:dataValidation>
        <x14:dataValidation type="list" allowBlank="1" showInputMessage="1" showErrorMessage="1" xr:uid="{00000000-0002-0000-0100-000002000000}">
          <x14:formula1>
            <xm:f>Data!$I$3:$I$4</xm:f>
          </x14:formula1>
          <xm:sqref>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DD52-9D6B-47E8-BC36-F5BD145960C4}">
  <sheetPr>
    <pageSetUpPr fitToPage="1"/>
  </sheetPr>
  <dimension ref="B1:O36"/>
  <sheetViews>
    <sheetView showGridLines="0" showRowColHeaders="0" showRuler="0" zoomScaleNormal="100" workbookViewId="0">
      <selection activeCell="J5" sqref="J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2" t="s">
        <v>63</v>
      </c>
      <c r="I2" s="53"/>
      <c r="J2" s="53"/>
      <c r="K2" s="53"/>
      <c r="L2" s="53"/>
      <c r="M2" s="53"/>
      <c r="N2" s="53"/>
      <c r="O2" s="53"/>
    </row>
    <row r="3" spans="2:15" ht="8.25" customHeight="1" x14ac:dyDescent="0.25">
      <c r="B3" s="19"/>
      <c r="C3" s="19"/>
      <c r="D3" s="19"/>
      <c r="E3" s="19"/>
      <c r="F3" s="19"/>
      <c r="G3" s="19"/>
      <c r="H3" s="20"/>
      <c r="I3" s="21"/>
      <c r="J3" s="21"/>
      <c r="K3" s="21"/>
      <c r="L3" s="21"/>
      <c r="M3" s="21"/>
      <c r="N3" s="21"/>
      <c r="O3" s="21"/>
    </row>
    <row r="4" spans="2:15" ht="19.5" customHeight="1" x14ac:dyDescent="0.25">
      <c r="J4" s="39" t="s">
        <v>56</v>
      </c>
      <c r="L4" s="39" t="s">
        <v>57</v>
      </c>
      <c r="N4" s="39" t="s">
        <v>58</v>
      </c>
    </row>
    <row r="5" spans="2:15" ht="18" customHeight="1" x14ac:dyDescent="0.3">
      <c r="D5" s="6" t="s">
        <v>14</v>
      </c>
      <c r="E5" s="27"/>
      <c r="F5" s="27"/>
      <c r="G5" s="27"/>
      <c r="H5" s="27"/>
      <c r="I5" s="27"/>
      <c r="J5" s="38" t="s">
        <v>47</v>
      </c>
      <c r="L5" s="38" t="s">
        <v>47</v>
      </c>
      <c r="M5" s="22"/>
      <c r="N5" s="38" t="s">
        <v>47</v>
      </c>
      <c r="O5" s="27"/>
    </row>
    <row r="6" spans="2:15" ht="6" customHeight="1" x14ac:dyDescent="0.25"/>
    <row r="7" spans="2:15" ht="15.75" thickBot="1" x14ac:dyDescent="0.3">
      <c r="B7" s="1" t="s">
        <v>7</v>
      </c>
      <c r="C7" s="1"/>
      <c r="D7" s="2"/>
      <c r="E7" s="2"/>
      <c r="F7" s="2"/>
      <c r="G7" s="2"/>
      <c r="H7" s="4" t="s">
        <v>3</v>
      </c>
      <c r="I7" s="3"/>
      <c r="J7" s="4" t="s">
        <v>59</v>
      </c>
      <c r="K7" s="3"/>
      <c r="L7" s="4" t="s">
        <v>60</v>
      </c>
      <c r="M7" s="4"/>
      <c r="N7" s="4" t="s">
        <v>61</v>
      </c>
      <c r="O7" s="2"/>
    </row>
    <row r="8" spans="2:15" ht="9" customHeight="1" x14ac:dyDescent="0.25"/>
    <row r="9" spans="2:15" ht="21.75" customHeight="1" x14ac:dyDescent="0.25">
      <c r="B9" s="9" t="s">
        <v>1</v>
      </c>
      <c r="C9" s="9"/>
      <c r="D9" s="54"/>
      <c r="E9" s="54"/>
      <c r="F9" s="10"/>
      <c r="G9" s="10"/>
      <c r="H9" s="11">
        <f>J9+L9+N9</f>
        <v>0</v>
      </c>
      <c r="I9" s="10"/>
      <c r="J9" s="11">
        <f>VLOOKUP(J5,Data!E2:G22,2,FALSE)</f>
        <v>0</v>
      </c>
      <c r="K9" s="10"/>
      <c r="L9" s="11">
        <f>VLOOKUP(L5,Data!E2:G22,2,FALSE)</f>
        <v>0</v>
      </c>
      <c r="M9" s="11"/>
      <c r="N9" s="11">
        <f>VLOOKUP(N5,Data!E2:G22,2,FALSE)</f>
        <v>0</v>
      </c>
      <c r="O9" s="10"/>
    </row>
    <row r="10" spans="2:15" ht="21.75" customHeight="1" x14ac:dyDescent="0.25">
      <c r="B10" s="37" t="s">
        <v>0</v>
      </c>
      <c r="C10" s="37"/>
    </row>
    <row r="11" spans="2:15" ht="21.75" customHeight="1" x14ac:dyDescent="0.25">
      <c r="B11" s="12" t="s">
        <v>2</v>
      </c>
      <c r="C11" s="12"/>
      <c r="D11" s="10"/>
      <c r="E11" s="10"/>
      <c r="F11" s="10"/>
      <c r="G11" s="10"/>
      <c r="H11" s="11">
        <f>J11+L11+N11</f>
        <v>0</v>
      </c>
      <c r="I11" s="10"/>
      <c r="J11" s="11">
        <f>VLOOKUP(J5,Data!E2:G22,3,FALSE)</f>
        <v>0</v>
      </c>
      <c r="K11" s="10"/>
      <c r="L11" s="11">
        <f>VLOOKUP(L5,Data!E2:G22,3,FALSE)</f>
        <v>0</v>
      </c>
      <c r="M11" s="11"/>
      <c r="N11" s="11">
        <f>VLOOKUP(N5,Data!E2:G22,3,FALSE)</f>
        <v>0</v>
      </c>
      <c r="O11" s="10"/>
    </row>
    <row r="12" spans="2:15" ht="21.75" customHeight="1" x14ac:dyDescent="0.25">
      <c r="B12" s="33" t="s">
        <v>16</v>
      </c>
      <c r="C12" s="33"/>
      <c r="H12" s="5">
        <f>J12+L12+N12</f>
        <v>0</v>
      </c>
      <c r="J12" s="5">
        <f>IF(AND(J5&lt;&gt;"not enrolled", J5&lt;&gt;"select"), 87, 0)</f>
        <v>0</v>
      </c>
      <c r="L12" s="5">
        <f>IF(AND(L5&lt;&gt;"not enrolled", L5&lt;&gt;"select"), 87, 0)</f>
        <v>0</v>
      </c>
      <c r="N12" s="5">
        <f>IF(AND(N5&lt;&gt;"not enrolled", N5&lt;&gt;"select"), 87, 0)</f>
        <v>0</v>
      </c>
    </row>
    <row r="13" spans="2:15" ht="21.75" customHeight="1" x14ac:dyDescent="0.25">
      <c r="B13" s="55" t="s">
        <v>40</v>
      </c>
      <c r="C13" s="55"/>
      <c r="D13" s="55"/>
      <c r="E13" s="56"/>
      <c r="F13" s="29"/>
      <c r="G13" s="10"/>
      <c r="H13" s="28">
        <f>J13+L13+N13</f>
        <v>0</v>
      </c>
      <c r="I13" s="10"/>
      <c r="J13" s="28">
        <f>IF(AND(F13="Yes", J5&lt;&gt;"not enrolled"), (VLOOKUP(F13,Data!I3:J4, 2, FALSE)), 0)</f>
        <v>0</v>
      </c>
      <c r="K13" s="10"/>
      <c r="L13" s="28">
        <v>0</v>
      </c>
      <c r="M13" s="28"/>
      <c r="N13" s="28">
        <f>IF(AND(F13="Yes", N5&lt;&gt;"not enrolled"), (VLOOKUP(F13,Data!I3:J4, 2, FALSE)), 0)</f>
        <v>0</v>
      </c>
      <c r="O13" s="10"/>
    </row>
    <row r="14" spans="2:15" ht="21.75" customHeight="1" x14ac:dyDescent="0.25">
      <c r="B14" s="57" t="s">
        <v>48</v>
      </c>
      <c r="C14" s="57"/>
      <c r="D14" s="57"/>
      <c r="E14" s="57"/>
      <c r="F14" s="47"/>
      <c r="G14" s="30"/>
      <c r="H14" s="31">
        <f>J14+L14+N14</f>
        <v>0</v>
      </c>
      <c r="I14" s="30"/>
      <c r="J14" s="46">
        <f>IF(AND(J5&lt;&gt;"select", J5&lt;&gt;"not enrolled",J5&lt;&gt;"4 credits",J5&lt;&gt;"5 credits",J5&lt;&gt;"6 credits",J5&lt;&gt;"7 credits"), 250, 0)</f>
        <v>0</v>
      </c>
      <c r="K14" s="30"/>
      <c r="L14" s="46">
        <f>IF(AND(L5&lt;&gt;"select", L5&lt;&gt;"not enrolled",L5&lt;&gt;"4 credits",L5&lt;&gt;"5 credits",L5&lt;&gt;"6 credits",L5&lt;&gt;"7 credits"), 250, 0)</f>
        <v>0</v>
      </c>
      <c r="M14" s="31"/>
      <c r="N14" s="46">
        <f>IF(AND(N5&lt;&gt;"select", N5&lt;&gt;"not enrolled",N5&lt;&gt;"4 credits",N5&lt;&gt;"5 credits",N5&lt;&gt;"6 credits",N5&lt;&gt;"7 credits"), 250, 0)</f>
        <v>0</v>
      </c>
      <c r="O14" s="30"/>
    </row>
    <row r="15" spans="2:15" ht="21.75" customHeight="1" x14ac:dyDescent="0.25">
      <c r="D15" s="7" t="s">
        <v>6</v>
      </c>
      <c r="H15" s="8">
        <f>SUM(H9, H11:H14)</f>
        <v>0</v>
      </c>
      <c r="J15" s="8">
        <f>SUM(J9,J11:J14)</f>
        <v>0</v>
      </c>
      <c r="L15" s="8">
        <f>SUM(L9,L11:L14)</f>
        <v>0</v>
      </c>
      <c r="M15" s="8"/>
      <c r="N15" s="8">
        <f>SUM(N9,N11:N14)</f>
        <v>0</v>
      </c>
    </row>
    <row r="16" spans="2:15" ht="24" customHeight="1" x14ac:dyDescent="0.25"/>
    <row r="17" spans="2:15" ht="15.75" thickBot="1" x14ac:dyDescent="0.3">
      <c r="B17" s="1" t="s">
        <v>10</v>
      </c>
      <c r="C17" s="1"/>
      <c r="D17" s="2"/>
      <c r="E17" s="2"/>
      <c r="F17" s="2"/>
      <c r="G17" s="2"/>
      <c r="H17" s="4" t="s">
        <v>3</v>
      </c>
      <c r="I17" s="3"/>
      <c r="J17" s="4" t="s">
        <v>59</v>
      </c>
      <c r="K17" s="3"/>
      <c r="L17" s="4" t="s">
        <v>60</v>
      </c>
      <c r="M17" s="4"/>
      <c r="N17" s="4" t="s">
        <v>61</v>
      </c>
      <c r="O17" s="2"/>
    </row>
    <row r="18" spans="2:15" ht="21.75" customHeight="1" x14ac:dyDescent="0.25">
      <c r="B18" t="s">
        <v>15</v>
      </c>
      <c r="H18" s="15"/>
      <c r="J18" s="5">
        <f>IF((AND(J5&lt;&gt;"not enrolled", L5&lt;&gt;"not enrolled", N5&lt;&gt;"not enrolled")), (H18/3), IF((AND(J5&lt;&gt;"not enrolled", L5&lt;&gt;"not enrolled", N5="not enrolled")), (H18/2), IF((AND(J5&lt;&gt;"not enrolled", L5="not enrolled", N5="not enrolled")), (H18/1), 0)))</f>
        <v>0</v>
      </c>
      <c r="L18" s="5">
        <f>IF((AND(J5&lt;&gt;"not enrolled", L5&lt;&gt;"not enrolled", N5&lt;&gt;"not enrolled")), (H18/3), IF((AND(J5&lt;&gt;"not enrolled", L5&lt;&gt;"not enrolled", N5="not enrolled")), (H18/2), IF((AND(J5="not enrolled", L5&lt;&gt;"not enrolled", N5&lt;&gt;"not enrolled")), (H18/2), 0)))</f>
        <v>0</v>
      </c>
      <c r="N18" s="5">
        <f>IF((AND(J5&lt;&gt;"not enrolled", L5&lt;&gt;"not enrolled", N5&lt;&gt;"not enrolled")), (H18/3), IF((AND(J5="not enrolled", L5&lt;&gt;"not enrolled", N5&lt;&gt;"not enrolled")), (H18/2), IF((AND(J5="not enrolled", L5="not enrolled", N5&lt;&gt;"not enrolled")), (H18), 0)))</f>
        <v>0</v>
      </c>
    </row>
    <row r="19" spans="2:15" ht="21.75" customHeight="1" x14ac:dyDescent="0.25">
      <c r="B19" s="10" t="s">
        <v>8</v>
      </c>
      <c r="C19" s="10"/>
      <c r="D19" s="10"/>
      <c r="E19" s="10"/>
      <c r="F19" s="10"/>
      <c r="G19" s="10"/>
      <c r="H19" s="16"/>
      <c r="I19" s="10"/>
      <c r="J19" s="11">
        <f>IF((AND(J5&lt;&gt;"not enrolled", L5&lt;&gt;"not enrolled", N5&lt;&gt;"not enrolled")), (H19/3), IF((AND(J5&lt;&gt;"not enrolled", L5&lt;&gt;"not enrolled", N5="not enrolled")), (H19/2), IF((AND(J5&lt;&gt;"not enrolled", L5="not enrolled", N5="not enrolled")), (H19/1), 0)))</f>
        <v>0</v>
      </c>
      <c r="K19" s="10"/>
      <c r="L19" s="11">
        <f>IF((AND(J5&lt;&gt;"not enrolled", L5&lt;&gt;"not enrolled", N5&lt;&gt;"not enrolled")), (H19/3), IF((AND(J5&lt;&gt;"not enrolled", L5&lt;&gt;"not enrolled", N5="not enrolled")), (H19/2), IF((AND(J5="not enrolled", L5&lt;&gt;"not enrolled", N5&lt;&gt;"not enrolled")), (H19/2), 0)))</f>
        <v>0</v>
      </c>
      <c r="M19" s="11"/>
      <c r="N19" s="11">
        <f>IF((AND(J5&lt;&gt;"not enrolled", L5&lt;&gt;"not enrolled", N5&lt;&gt;"not enrolled")), (H19/3), IF((AND(J5="not enrolled", L5&lt;&gt;"not enrolled", N5&lt;&gt;"not enrolled")), (H19/2), IF((AND(J5="not enrolled", L5="not enrolled", N5&lt;&gt;"not enrolled")), (H19), 0)))</f>
        <v>0</v>
      </c>
      <c r="O19" s="10"/>
    </row>
    <row r="20" spans="2:15" ht="21.75" customHeight="1" x14ac:dyDescent="0.25">
      <c r="B20" t="s">
        <v>49</v>
      </c>
      <c r="F20" s="17"/>
      <c r="H20" s="5">
        <f>SUM(J20,L20,N20)</f>
        <v>0</v>
      </c>
      <c r="J20" s="5">
        <f>IF((AND(J5&lt;&gt;"not enrolled", L5&lt;&gt;"not enrolled", N5&lt;&gt;"not enrolled")), ROUND(((F20-(F20*0.01057))/3),0), IF((AND(J5&lt;&gt;"not enrolled", L5&lt;&gt;"not enrolled", N5="not enrolled")), ROUND(((F20-(F20*0.01057))/2),0), IF((AND(J5&lt;&gt;"not enrolled", L5="not enrolled", N5="not enrolled")), ROUND(((F20-(F20*0.01057))/1),0), 0)))</f>
        <v>0</v>
      </c>
      <c r="L20" s="5">
        <f>IF((AND(J5&lt;&gt;"not enrolled", L5&lt;&gt;"not enrolled", N5&lt;&gt;"not enrolled")), ROUND(((F20-(F20*0.01057))/3),0), IF((AND(J5&lt;&gt;"not enrolled", L5&lt;&gt;"not enrolled", N5="not enrolled")), ROUND(((F20-(F20*0.01057))/2),0), IF((AND(J5="not enrolled", L5&lt;&gt;"not enrolled", N5&lt;&gt;"not enrolled")), ROUND(((F20-(F20*0.01057))/2),0), 0)))</f>
        <v>0</v>
      </c>
      <c r="N20" s="5">
        <f>IF((AND(J5&lt;&gt;"not enrolled", L5&lt;&gt;"not enrolled", N5&lt;&gt;"not enrolled")), ROUND(((F20-(F20*0.01057))/3),0), IF((AND(J5="not enrolled", L5&lt;&gt;"not enrolled", N5&lt;&gt;"not enrolled")), ROUND(((F20-(F20*0.01057))/2),0), IF((AND(J5="not enrolled", L5="not enrolled", N5&lt;&gt;"not enrolled")), ROUND(((F20-(F20*0.01057))/1),0), 0)))</f>
        <v>0</v>
      </c>
    </row>
    <row r="21" spans="2:15" ht="21.75" customHeight="1" x14ac:dyDescent="0.25">
      <c r="B21" s="10" t="s">
        <v>50</v>
      </c>
      <c r="C21" s="10"/>
      <c r="D21" s="10"/>
      <c r="E21" s="10"/>
      <c r="F21" s="17"/>
      <c r="G21" s="10"/>
      <c r="H21" s="11">
        <f>SUM(J21,L21,N21)</f>
        <v>0</v>
      </c>
      <c r="I21" s="10"/>
      <c r="J21" s="11">
        <f>IF((AND(J5&lt;&gt;"not enrolled", L5&lt;&gt;"not enrolled", N5&lt;&gt;"not enrolled")), ROUND(((F21-(F21*0.04228))/3),0), IF((AND(J5&lt;&gt;"not enrolled", L5&lt;&gt;"not enrolled", N5="not enrolled")), ROUND(((F21-(F21*0.04228))/2),0), IF((AND(J5&lt;&gt;"not enrolled", L5="not enrolled", N5="not enrolled")), ROUND(((F21-(F21*0.04228))/1),0), 0)))</f>
        <v>0</v>
      </c>
      <c r="K21" s="10"/>
      <c r="L21" s="11">
        <f>IF((AND(J5&lt;&gt;"not enrolled", L5&lt;&gt;"not enrolled", N5&lt;&gt;"not enrolled")), ROUND(((F21-(F21*0.04228))/3),0), IF((AND(J5&lt;&gt;"not enrolled", L5&lt;&gt;"not enrolled", N5="not enrolled")), ROUND(((F21-(F21*0.04228))/2),0), IF((AND(J5="not enrolled", L5&lt;&gt;"not enrolled", N5&lt;&gt;"not enrolled")), ROUND(((F21-(F21*0.04228))/2),0), 0)))</f>
        <v>0</v>
      </c>
      <c r="M21" s="11"/>
      <c r="N21" s="11">
        <f>IF((AND(J5&lt;&gt;"not enrolled", L5&lt;&gt;"not enrolled", N5&lt;&gt;"not enrolled")), ROUND(((F21-(F21*0.04228))/3),0), IF((AND(J5="not enrolled", L5&lt;&gt;"not enrolled", N5&lt;&gt;"not enrolled")), ROUND(((F21-(F21*0.04228))/2),0), IF((AND(J5="not enrolled", L5="not enrolled", N5&lt;&gt;"not enrolled")), ROUND(((F21-(F21*0.04228))/1),0), 0)))</f>
        <v>0</v>
      </c>
      <c r="O21" s="10"/>
    </row>
    <row r="22" spans="2:15" ht="21.75" customHeight="1" x14ac:dyDescent="0.25">
      <c r="B22" s="58" t="s">
        <v>18</v>
      </c>
      <c r="C22" s="58"/>
      <c r="D22" s="58"/>
      <c r="E22" s="58"/>
      <c r="F22" s="58"/>
      <c r="H22" s="16"/>
      <c r="J22" s="5">
        <f>IF((AND(J5&lt;&gt;"not enrolled", L5&lt;&gt;"not enrolled", N5&lt;&gt;"not enrolled")), (H22/3), IF((AND(J5&lt;&gt;"not enrolled", L5&lt;&gt;"not enrolled", N5="not enrolled")), (H22/2), IF((AND(J5&lt;&gt;"not enrolled", L5="not enrolled", N5="not enrolled")), (H22/1), 0)))</f>
        <v>0</v>
      </c>
      <c r="L22" s="5">
        <f>IF((AND(J5&lt;&gt;"not enrolled", L5&lt;&gt;"not enrolled", N5&lt;&gt;"not enrolled")), (H22/3), IF((AND(J5&lt;&gt;"not enrolled", L5&lt;&gt;"not enrolled", N5="not enrolled")), (H22/2), IF((AND(J5="not enrolled", L5&lt;&gt;"not enrolled", N5&lt;&gt;"not enrolled")), (H22/2), 0)))</f>
        <v>0</v>
      </c>
      <c r="N22" s="5">
        <f>IF((AND(J5&lt;&gt;"not enrolled", L5&lt;&gt;"not enrolled", N5&lt;&gt;"not enrolled")), (H22/3), IF((AND(J5="not enrolled", L5&lt;&gt;"not enrolled", N5&lt;&gt;"not enrolled")), (H22/2), IF((AND(J5="not enrolled", L5="not enrolled", N5&lt;&gt;"not enrolled")), (H22), 0)))</f>
        <v>0</v>
      </c>
    </row>
    <row r="23" spans="2:15" ht="21.75" customHeight="1" x14ac:dyDescent="0.25">
      <c r="B23" s="59" t="s">
        <v>19</v>
      </c>
      <c r="C23" s="59"/>
      <c r="D23" s="59"/>
      <c r="E23" s="59"/>
      <c r="F23" s="59"/>
      <c r="G23" s="59"/>
      <c r="H23" s="26">
        <f>J23+L23+N23</f>
        <v>0</v>
      </c>
      <c r="I23" s="25"/>
      <c r="J23" s="18"/>
      <c r="K23" s="25"/>
      <c r="L23" s="18"/>
      <c r="M23" s="32"/>
      <c r="N23" s="44"/>
      <c r="O23" s="25"/>
    </row>
    <row r="24" spans="2:15" ht="21.75" customHeight="1" x14ac:dyDescent="0.25">
      <c r="D24" s="7" t="s">
        <v>9</v>
      </c>
      <c r="H24" s="5">
        <f>SUM(H18:H23)</f>
        <v>0</v>
      </c>
      <c r="J24" s="5">
        <f>SUM(J18:J23)</f>
        <v>0</v>
      </c>
      <c r="L24" s="5">
        <f>SUM(L18:L22,L23)</f>
        <v>0</v>
      </c>
      <c r="N24" s="5">
        <f>SUM(N18:N22,N23)</f>
        <v>0</v>
      </c>
    </row>
    <row r="25" spans="2:15" ht="15.75" thickBot="1" x14ac:dyDescent="0.3"/>
    <row r="26" spans="2:15" ht="21.75" customHeight="1" thickTop="1" thickBot="1" x14ac:dyDescent="0.35">
      <c r="B26" s="14" t="s">
        <v>11</v>
      </c>
      <c r="C26" s="14"/>
      <c r="D26" s="13"/>
      <c r="E26" s="13"/>
      <c r="F26" s="13"/>
      <c r="G26" s="13"/>
      <c r="H26" s="23">
        <f>H15-H24</f>
        <v>0</v>
      </c>
      <c r="I26" s="24"/>
      <c r="J26" s="23">
        <f>J15-J24</f>
        <v>0</v>
      </c>
      <c r="K26" s="24"/>
      <c r="L26" s="23">
        <f>L15-L24</f>
        <v>0</v>
      </c>
      <c r="M26" s="23"/>
      <c r="N26" s="23">
        <f>N15-N24</f>
        <v>0</v>
      </c>
      <c r="O26" s="13"/>
    </row>
    <row r="27" spans="2:15" ht="15.75" thickTop="1" x14ac:dyDescent="0.25"/>
    <row r="28" spans="2:15" x14ac:dyDescent="0.25">
      <c r="B28" s="7" t="s">
        <v>12</v>
      </c>
      <c r="C28" s="7"/>
    </row>
    <row r="29" spans="2:15" ht="21.75" customHeight="1" x14ac:dyDescent="0.25">
      <c r="B29" s="41">
        <v>1</v>
      </c>
      <c r="C29" t="s">
        <v>64</v>
      </c>
      <c r="D29" s="40"/>
      <c r="E29" s="40"/>
      <c r="F29" s="40"/>
      <c r="G29" s="40"/>
      <c r="H29" s="40"/>
      <c r="I29" s="40"/>
      <c r="J29" s="40"/>
      <c r="K29" s="40"/>
      <c r="L29" s="40"/>
      <c r="M29" s="40"/>
      <c r="N29" s="40"/>
      <c r="O29" s="40"/>
    </row>
    <row r="30" spans="2:15" ht="18" customHeight="1" x14ac:dyDescent="0.25">
      <c r="B30" s="43">
        <v>2</v>
      </c>
      <c r="C30" t="s">
        <v>41</v>
      </c>
      <c r="H30"/>
      <c r="J30"/>
      <c r="L30"/>
      <c r="M30"/>
      <c r="N30"/>
    </row>
    <row r="31" spans="2:15" ht="31.5" customHeight="1" x14ac:dyDescent="0.25">
      <c r="B31" s="42">
        <v>3</v>
      </c>
      <c r="C31" s="60" t="s">
        <v>65</v>
      </c>
      <c r="D31" s="60"/>
      <c r="E31" s="60"/>
      <c r="F31" s="60"/>
      <c r="G31" s="60"/>
      <c r="H31" s="60"/>
      <c r="I31" s="60"/>
      <c r="J31" s="60"/>
      <c r="K31" s="60"/>
      <c r="L31" s="60"/>
      <c r="M31" s="60"/>
      <c r="N31" s="60"/>
      <c r="O31" s="60"/>
    </row>
    <row r="32" spans="2:15" ht="31.5" customHeight="1" x14ac:dyDescent="0.25">
      <c r="B32" s="42">
        <v>4</v>
      </c>
      <c r="C32" s="60" t="s">
        <v>51</v>
      </c>
      <c r="D32" s="60"/>
      <c r="E32" s="60"/>
      <c r="F32" s="60"/>
      <c r="G32" s="60"/>
      <c r="H32" s="60"/>
      <c r="I32" s="60"/>
      <c r="J32" s="60"/>
      <c r="K32" s="60"/>
      <c r="L32" s="60"/>
      <c r="M32" s="60"/>
      <c r="N32" s="60"/>
      <c r="O32" s="60"/>
    </row>
    <row r="33" spans="2:15" ht="46.5" customHeight="1" x14ac:dyDescent="0.25">
      <c r="B33" s="42">
        <v>5</v>
      </c>
      <c r="C33" s="60" t="s">
        <v>44</v>
      </c>
      <c r="D33" s="60"/>
      <c r="E33" s="60"/>
      <c r="F33" s="60"/>
      <c r="G33" s="60"/>
      <c r="H33" s="60"/>
      <c r="I33" s="60"/>
      <c r="J33" s="60"/>
      <c r="K33" s="60"/>
      <c r="L33" s="60"/>
      <c r="M33" s="60"/>
      <c r="N33" s="60"/>
      <c r="O33" s="60"/>
    </row>
    <row r="34" spans="2:15" ht="21.75" customHeight="1" x14ac:dyDescent="0.25"/>
    <row r="36" spans="2:15" x14ac:dyDescent="0.25">
      <c r="B36" s="48" t="s">
        <v>13</v>
      </c>
      <c r="C36" s="48"/>
      <c r="D36" s="48"/>
      <c r="E36" s="48"/>
      <c r="F36" s="48"/>
      <c r="G36" s="48"/>
      <c r="H36" s="48"/>
      <c r="I36" s="48"/>
      <c r="J36" s="48"/>
      <c r="K36" s="48"/>
      <c r="L36" s="48"/>
      <c r="M36" s="48"/>
      <c r="N36" s="48"/>
      <c r="O36" s="48"/>
    </row>
  </sheetData>
  <sheetProtection algorithmName="SHA-512" hashValue="guVhiyS8Lpoz5e9/D54dlAZknRdJ2XoaoE71Vi7bv6qwd3FHrJECfbzdfKd7R/gyCZFNTTuaKBsHRG2CieTW8Q==" saltValue="ValXWvgB1l2XThz5hvwgNg==" spinCount="100000" sheet="1" objects="1" scenarios="1" selectLockedCells="1"/>
  <mergeCells count="10">
    <mergeCell ref="C31:O31"/>
    <mergeCell ref="C32:O32"/>
    <mergeCell ref="C33:O33"/>
    <mergeCell ref="B36:O36"/>
    <mergeCell ref="H2:O2"/>
    <mergeCell ref="D9:E9"/>
    <mergeCell ref="B13:E13"/>
    <mergeCell ref="B14:E14"/>
    <mergeCell ref="B22:F22"/>
    <mergeCell ref="B23:G23"/>
  </mergeCells>
  <hyperlinks>
    <hyperlink ref="B13" r:id="rId1" display="Will you enroll in DU's health insurance plan?" xr:uid="{E8C3A54E-8DAF-4E6F-8596-631262F7AFED}"/>
    <hyperlink ref="B14" r:id="rId2" display="Will you use DU Health &amp; Counseling Services? " xr:uid="{9B3FAC97-785E-4894-9792-9A27DC7450EC}"/>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959EB33-CC51-408B-B16E-C29D579194E8}">
          <x14:formula1>
            <xm:f>Data!$E$2:$E$22</xm:f>
          </x14:formula1>
          <xm:sqref>N5 J5 L5</xm:sqref>
        </x14:dataValidation>
        <x14:dataValidation type="list" allowBlank="1" showInputMessage="1" showErrorMessage="1" xr:uid="{A2C8386B-FADD-428A-A3CF-5F9346DA3BE5}">
          <x14:formula1>
            <xm:f>Data!$I$3:$I$4</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L7" sqref="L7"/>
    </sheetView>
  </sheetViews>
  <sheetFormatPr defaultColWidth="8.85546875" defaultRowHeight="15" x14ac:dyDescent="0.25"/>
  <cols>
    <col min="1" max="1" width="21.85546875" bestFit="1" customWidth="1"/>
  </cols>
  <sheetData>
    <row r="1" spans="1:10" x14ac:dyDescent="0.25">
      <c r="A1" s="7" t="s">
        <v>46</v>
      </c>
      <c r="E1" s="7" t="s">
        <v>45</v>
      </c>
    </row>
    <row r="2" spans="1:10" x14ac:dyDescent="0.25">
      <c r="A2" s="7" t="s">
        <v>47</v>
      </c>
      <c r="E2" s="7" t="s">
        <v>47</v>
      </c>
      <c r="I2" t="s">
        <v>17</v>
      </c>
    </row>
    <row r="3" spans="1:10" x14ac:dyDescent="0.25">
      <c r="A3" t="s">
        <v>37</v>
      </c>
      <c r="B3">
        <v>0</v>
      </c>
      <c r="C3">
        <v>0</v>
      </c>
      <c r="E3" t="s">
        <v>37</v>
      </c>
      <c r="F3">
        <v>0</v>
      </c>
      <c r="G3">
        <v>0</v>
      </c>
      <c r="I3" t="s">
        <v>4</v>
      </c>
      <c r="J3">
        <v>1990</v>
      </c>
    </row>
    <row r="4" spans="1:10" x14ac:dyDescent="0.25">
      <c r="A4" t="s">
        <v>20</v>
      </c>
      <c r="B4">
        <v>5960</v>
      </c>
      <c r="C4">
        <v>16</v>
      </c>
      <c r="E4" t="s">
        <v>20</v>
      </c>
      <c r="F4">
        <v>6872</v>
      </c>
      <c r="G4">
        <v>16</v>
      </c>
      <c r="I4" t="s">
        <v>5</v>
      </c>
      <c r="J4">
        <v>0</v>
      </c>
    </row>
    <row r="5" spans="1:10" x14ac:dyDescent="0.25">
      <c r="A5" t="s">
        <v>21</v>
      </c>
      <c r="B5">
        <v>7450</v>
      </c>
      <c r="C5">
        <v>20</v>
      </c>
      <c r="E5" t="s">
        <v>21</v>
      </c>
      <c r="F5">
        <v>8590</v>
      </c>
      <c r="G5">
        <v>20</v>
      </c>
    </row>
    <row r="6" spans="1:10" x14ac:dyDescent="0.25">
      <c r="A6" t="s">
        <v>22</v>
      </c>
      <c r="B6">
        <v>8940</v>
      </c>
      <c r="C6">
        <v>24</v>
      </c>
      <c r="E6" t="s">
        <v>22</v>
      </c>
      <c r="F6">
        <v>10308</v>
      </c>
      <c r="G6">
        <v>24</v>
      </c>
    </row>
    <row r="7" spans="1:10" x14ac:dyDescent="0.25">
      <c r="A7" t="s">
        <v>23</v>
      </c>
      <c r="B7">
        <v>10430</v>
      </c>
      <c r="C7">
        <v>28</v>
      </c>
      <c r="E7" t="s">
        <v>23</v>
      </c>
      <c r="F7">
        <v>12026</v>
      </c>
      <c r="G7">
        <v>28</v>
      </c>
    </row>
    <row r="8" spans="1:10" x14ac:dyDescent="0.25">
      <c r="A8" t="s">
        <v>24</v>
      </c>
      <c r="B8">
        <v>11920</v>
      </c>
      <c r="C8">
        <v>32</v>
      </c>
      <c r="E8" t="s">
        <v>24</v>
      </c>
      <c r="F8">
        <v>13744</v>
      </c>
      <c r="G8">
        <v>32</v>
      </c>
    </row>
    <row r="9" spans="1:10" x14ac:dyDescent="0.25">
      <c r="A9" t="s">
        <v>25</v>
      </c>
      <c r="B9">
        <v>13410</v>
      </c>
      <c r="C9">
        <v>36</v>
      </c>
      <c r="E9" t="s">
        <v>25</v>
      </c>
      <c r="F9">
        <v>15462</v>
      </c>
      <c r="G9">
        <v>36</v>
      </c>
    </row>
    <row r="10" spans="1:10" x14ac:dyDescent="0.25">
      <c r="A10" t="s">
        <v>26</v>
      </c>
      <c r="B10">
        <v>14900</v>
      </c>
      <c r="C10">
        <v>40</v>
      </c>
      <c r="E10" t="s">
        <v>26</v>
      </c>
      <c r="F10">
        <v>17180</v>
      </c>
      <c r="G10">
        <v>40</v>
      </c>
    </row>
    <row r="11" spans="1:10" x14ac:dyDescent="0.25">
      <c r="A11" t="s">
        <v>27</v>
      </c>
      <c r="B11">
        <v>16390</v>
      </c>
      <c r="C11">
        <v>44</v>
      </c>
      <c r="E11" t="s">
        <v>27</v>
      </c>
      <c r="F11">
        <v>18898</v>
      </c>
      <c r="G11">
        <v>44</v>
      </c>
    </row>
    <row r="12" spans="1:10" x14ac:dyDescent="0.25">
      <c r="A12" t="s">
        <v>28</v>
      </c>
      <c r="B12">
        <v>17880</v>
      </c>
      <c r="C12">
        <v>48</v>
      </c>
      <c r="E12" t="s">
        <v>28</v>
      </c>
      <c r="F12">
        <v>20616</v>
      </c>
      <c r="G12">
        <v>48</v>
      </c>
    </row>
    <row r="13" spans="1:10" x14ac:dyDescent="0.25">
      <c r="A13" t="s">
        <v>29</v>
      </c>
      <c r="B13">
        <v>19370</v>
      </c>
      <c r="C13">
        <v>52</v>
      </c>
      <c r="E13" t="s">
        <v>29</v>
      </c>
      <c r="F13">
        <v>22334</v>
      </c>
      <c r="G13">
        <v>52</v>
      </c>
    </row>
    <row r="14" spans="1:10" x14ac:dyDescent="0.25">
      <c r="A14" t="s">
        <v>30</v>
      </c>
      <c r="B14">
        <v>20860</v>
      </c>
      <c r="C14">
        <v>56</v>
      </c>
      <c r="E14" t="s">
        <v>30</v>
      </c>
      <c r="F14">
        <v>24052</v>
      </c>
      <c r="G14">
        <v>56</v>
      </c>
    </row>
    <row r="15" spans="1:10" x14ac:dyDescent="0.25">
      <c r="A15" t="s">
        <v>31</v>
      </c>
      <c r="B15">
        <v>22350</v>
      </c>
      <c r="C15">
        <v>60</v>
      </c>
      <c r="E15" t="s">
        <v>31</v>
      </c>
      <c r="F15">
        <v>25770</v>
      </c>
      <c r="G15">
        <v>60</v>
      </c>
    </row>
    <row r="16" spans="1:10" x14ac:dyDescent="0.25">
      <c r="A16" t="s">
        <v>32</v>
      </c>
      <c r="B16">
        <v>23840</v>
      </c>
      <c r="C16">
        <v>64</v>
      </c>
      <c r="E16" t="s">
        <v>32</v>
      </c>
      <c r="F16">
        <v>27448</v>
      </c>
      <c r="G16">
        <v>64</v>
      </c>
    </row>
    <row r="17" spans="1:13" x14ac:dyDescent="0.25">
      <c r="A17" t="s">
        <v>33</v>
      </c>
      <c r="B17">
        <v>25330</v>
      </c>
      <c r="C17">
        <v>68</v>
      </c>
      <c r="E17" t="s">
        <v>33</v>
      </c>
      <c r="F17">
        <v>29206</v>
      </c>
      <c r="G17">
        <v>68</v>
      </c>
    </row>
    <row r="18" spans="1:13" x14ac:dyDescent="0.25">
      <c r="A18" t="s">
        <v>34</v>
      </c>
      <c r="B18">
        <v>26820</v>
      </c>
      <c r="C18">
        <v>72</v>
      </c>
      <c r="E18" t="s">
        <v>34</v>
      </c>
      <c r="F18">
        <v>30924</v>
      </c>
      <c r="G18">
        <v>72</v>
      </c>
    </row>
    <row r="19" spans="1:13" x14ac:dyDescent="0.25">
      <c r="A19" t="s">
        <v>35</v>
      </c>
      <c r="B19">
        <v>28310</v>
      </c>
      <c r="C19">
        <v>76</v>
      </c>
      <c r="E19" t="s">
        <v>35</v>
      </c>
      <c r="F19">
        <v>32642</v>
      </c>
      <c r="G19">
        <v>76</v>
      </c>
    </row>
    <row r="20" spans="1:13" x14ac:dyDescent="0.25">
      <c r="A20" t="s">
        <v>36</v>
      </c>
      <c r="B20">
        <v>29800</v>
      </c>
      <c r="C20">
        <v>80</v>
      </c>
      <c r="E20" t="s">
        <v>36</v>
      </c>
      <c r="F20">
        <v>34360</v>
      </c>
      <c r="G20">
        <v>80</v>
      </c>
    </row>
    <row r="21" spans="1:13" x14ac:dyDescent="0.25">
      <c r="A21" t="s">
        <v>38</v>
      </c>
      <c r="B21">
        <v>31290</v>
      </c>
      <c r="C21">
        <v>84</v>
      </c>
      <c r="E21" t="s">
        <v>38</v>
      </c>
      <c r="F21">
        <v>36078</v>
      </c>
      <c r="G21">
        <v>84</v>
      </c>
    </row>
    <row r="22" spans="1:13" x14ac:dyDescent="0.25">
      <c r="A22" t="s">
        <v>39</v>
      </c>
      <c r="B22">
        <v>32780</v>
      </c>
      <c r="C22">
        <v>88</v>
      </c>
      <c r="E22" t="s">
        <v>39</v>
      </c>
      <c r="F22">
        <v>37796</v>
      </c>
      <c r="G22">
        <v>88</v>
      </c>
    </row>
    <row r="26" spans="1:13" x14ac:dyDescent="0.25">
      <c r="A26" s="60"/>
      <c r="B26" s="60"/>
      <c r="C26" s="60"/>
      <c r="D26" s="60"/>
      <c r="E26" s="60"/>
      <c r="F26" s="60"/>
      <c r="G26" s="60"/>
      <c r="H26" s="60"/>
      <c r="I26" s="60"/>
      <c r="J26" s="60"/>
      <c r="K26" s="60"/>
      <c r="L26" s="60"/>
      <c r="M26" s="60"/>
    </row>
    <row r="27" spans="1:13" x14ac:dyDescent="0.25">
      <c r="A27" s="60"/>
      <c r="B27" s="60"/>
      <c r="C27" s="60"/>
      <c r="D27" s="60"/>
      <c r="E27" s="60"/>
      <c r="F27" s="60"/>
      <c r="G27" s="60"/>
      <c r="H27" s="60"/>
      <c r="I27" s="60"/>
      <c r="J27" s="60"/>
      <c r="K27" s="60"/>
      <c r="L27" s="60"/>
      <c r="M27" s="60"/>
    </row>
    <row r="28" spans="1:13" x14ac:dyDescent="0.25">
      <c r="A28" s="60"/>
      <c r="B28" s="60"/>
      <c r="C28" s="60"/>
      <c r="D28" s="60"/>
      <c r="E28" s="60"/>
      <c r="F28" s="60"/>
      <c r="G28" s="60"/>
      <c r="H28" s="60"/>
      <c r="I28" s="60"/>
      <c r="J28" s="60"/>
      <c r="K28" s="60"/>
      <c r="L28" s="60"/>
      <c r="M28" s="60"/>
    </row>
    <row r="29" spans="1:13" x14ac:dyDescent="0.25">
      <c r="A29" s="60"/>
      <c r="B29" s="60"/>
      <c r="C29" s="60"/>
      <c r="D29" s="60"/>
      <c r="E29" s="60"/>
      <c r="F29" s="60"/>
      <c r="G29" s="60"/>
      <c r="H29" s="60"/>
      <c r="I29" s="60"/>
      <c r="J29" s="60"/>
      <c r="K29" s="60"/>
      <c r="L29" s="60"/>
      <c r="M29" s="60"/>
    </row>
  </sheetData>
  <sheetProtection algorithmName="SHA-512" hashValue="2MCPQCp7bOMJuzA9RCbDRfCSrl7KFOtl2PkwrM4AR+iN5tRX7QxZqsuHjaQ2/oxd6437nTP568KdTYqKwjnSxQ==" saltValue="q+WvgK2tcAexmnXr268pfw==" spinCount="100000" sheet="1" scenarios="1" selectLockedCells="1" selectUnlockedCells="1"/>
  <mergeCells count="4">
    <mergeCell ref="A26:M26"/>
    <mergeCell ref="A27:M27"/>
    <mergeCell ref="A28:M28"/>
    <mergeCell ref="A29:M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Master's</vt:lpstr>
      <vt:lpstr>Doctoral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2025-02-21T19:10:53Z</dcterms:modified>
</cp:coreProperties>
</file>