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fileSharing readOnlyRecommended="1"/>
  <workbookPr/>
  <mc:AlternateContent xmlns:mc="http://schemas.openxmlformats.org/markup-compatibility/2006">
    <mc:Choice Requires="x15">
      <x15ac:absPath xmlns:x15ac="http://schemas.microsoft.com/office/spreadsheetml/2010/11/ac" url="R:\Financial Aid\Communication\2526\Billing Worksheets\"/>
    </mc:Choice>
  </mc:AlternateContent>
  <xr:revisionPtr revIDLastSave="0" documentId="13_ncr:1_{D9DF13FC-E701-4260-A312-79FB67D8EF74}" xr6:coauthVersionLast="47" xr6:coauthVersionMax="47" xr10:uidLastSave="{00000000-0000-0000-0000-000000000000}"/>
  <workbookProtection workbookAlgorithmName="SHA-512" workbookHashValue="NJn9eQjTrRiuL3s6WY4s9Nc8cwVgrifYRKkZS4dgWaLy2hpZBBOon0b+lBMSWpJyDageaUY5oHqk7Sd1bFwHSw==" workbookSaltValue="biKwL+y02oRY28CHSmOfwQ==" workbookSpinCount="100000" lockStructure="1"/>
  <bookViews>
    <workbookView xWindow="28680" yWindow="-120" windowWidth="29040" windowHeight="15720" xr2:uid="{00000000-000D-0000-FFFF-FFFF00000000}"/>
  </bookViews>
  <sheets>
    <sheet name="Law Students" sheetId="1" r:id="rId1"/>
    <sheet name="Data" sheetId="2" state="hidden" r:id="rId2"/>
  </sheets>
  <definedNames>
    <definedName name="Credits">Data!$A$3:$A$19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1" l="1"/>
  <c r="K15" i="1"/>
  <c r="K24" i="1"/>
  <c r="I24" i="1"/>
  <c r="K21" i="1"/>
  <c r="I21" i="1"/>
  <c r="K20" i="1"/>
  <c r="I20" i="1"/>
  <c r="K13" i="1"/>
  <c r="I13" i="1"/>
  <c r="K12" i="1"/>
  <c r="I12" i="1"/>
  <c r="K11" i="1"/>
  <c r="I11" i="1"/>
  <c r="K9" i="1"/>
  <c r="I9" i="1"/>
  <c r="K22" i="1" l="1"/>
  <c r="K23" i="1"/>
  <c r="I23" i="1"/>
  <c r="I22" i="1"/>
  <c r="I16" i="1" l="1"/>
  <c r="G16" i="1" s="1"/>
  <c r="K14" i="1"/>
  <c r="I14" i="1"/>
  <c r="G12" i="1" l="1"/>
  <c r="G13" i="1"/>
  <c r="G11" i="1"/>
  <c r="G9" i="1"/>
  <c r="G23" i="1"/>
  <c r="G22" i="1"/>
  <c r="G14" i="1" l="1"/>
  <c r="G15" i="1" l="1"/>
  <c r="I26" i="1"/>
  <c r="K17" i="1"/>
  <c r="I17" i="1"/>
  <c r="G17" i="1" l="1"/>
  <c r="I28" i="1"/>
  <c r="G26" i="1" l="1"/>
  <c r="K26" i="1"/>
  <c r="K28" i="1" s="1"/>
  <c r="G28" i="1" s="1"/>
</calcChain>
</file>

<file path=xl/sharedStrings.xml><?xml version="1.0" encoding="utf-8"?>
<sst xmlns="http://schemas.openxmlformats.org/spreadsheetml/2006/main" count="61" uniqueCount="54">
  <si>
    <t>Fees:</t>
  </si>
  <si>
    <t>RTD Fee</t>
  </si>
  <si>
    <t>Activity Fee</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</si>
  <si>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</si>
  <si>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</si>
  <si>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</si>
  <si>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How many credits do you plan to take each semester?</t>
  </si>
  <si>
    <t>Yes</t>
  </si>
  <si>
    <t>No</t>
  </si>
  <si>
    <t>Total Charges:</t>
  </si>
  <si>
    <t>CHARGES</t>
  </si>
  <si>
    <t>DU Scholarship(s)</t>
  </si>
  <si>
    <t>Outside Scholarship(s)</t>
  </si>
  <si>
    <t>Total Credits:</t>
  </si>
  <si>
    <t>CREDITS</t>
  </si>
  <si>
    <t>Estimated Balance:</t>
  </si>
  <si>
    <t>Notes:</t>
  </si>
  <si>
    <r>
      <rPr>
        <vertAlign val="superscript"/>
        <sz val="11"/>
        <color theme="1"/>
        <rFont val="Calibri"/>
        <family val="2"/>
        <scheme val="minor"/>
      </rPr>
      <t>2</t>
    </r>
    <r>
      <rPr>
        <sz val="11"/>
        <color theme="1"/>
        <rFont val="Calibri"/>
        <family val="2"/>
        <scheme val="minor"/>
      </rPr>
      <t>Technology fees are $4 per credit.</t>
    </r>
  </si>
  <si>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</si>
  <si>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not enrolled</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</si>
  <si>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</si>
  <si>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</si>
  <si>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</si>
  <si>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</si>
  <si>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</si>
  <si>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</si>
  <si>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</si>
  <si>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</si>
  <si>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</si>
  <si>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</si>
  <si>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</si>
  <si>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</si>
  <si>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</si>
  <si>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</si>
  <si>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</si>
  <si>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</si>
  <si>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</si>
  <si>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Other Annual Assistance</t>
  </si>
  <si>
    <t>Payment(s) Made and/or Employer Reimbursements</t>
  </si>
  <si>
    <t>Will you enroll in DU's Health Insurance Plan?</t>
  </si>
  <si>
    <t>select</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</si>
  <si>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</si>
  <si>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5</t>
    </r>
  </si>
  <si>
    <r>
      <t>Direct Graduate PLUS Loan</t>
    </r>
    <r>
      <rPr>
        <vertAlign val="superscript"/>
        <sz val="11"/>
        <color theme="1"/>
        <rFont val="Calibri"/>
        <family val="2"/>
        <scheme val="minor"/>
      </rPr>
      <t>6</t>
    </r>
  </si>
  <si>
    <r>
      <rPr>
        <vertAlign val="superscript"/>
        <sz val="11"/>
        <color theme="1"/>
        <rFont val="Calibri"/>
        <family val="2"/>
        <scheme val="minor"/>
      </rPr>
      <t>4</t>
    </r>
    <r>
      <rPr>
        <sz val="11"/>
        <color theme="1"/>
        <rFont val="Calibri"/>
        <family val="2"/>
        <scheme val="minor"/>
      </rPr>
      <t>First-year JD students are charged a one-time Loan Repayment Assistance Program fee (first semester only).</t>
    </r>
  </si>
  <si>
    <r>
      <rPr>
        <vertAlign val="superscript"/>
        <sz val="11"/>
        <color theme="1"/>
        <rFont val="Calibri"/>
        <family val="2"/>
        <scheme val="minor"/>
      </rPr>
      <t>5</t>
    </r>
    <r>
      <rPr>
        <sz val="11"/>
        <color theme="1"/>
        <rFont val="Calibri"/>
        <family val="2"/>
        <scheme val="minor"/>
      </rPr>
      <t>This worksheet automatically deducts the 1.057% origination fee from the Direct Unsubsidized loan amount. Most students who
  submit a FAFSA are eligible to borrow up to $20,500 in an unsubsidized loan per academic year.</t>
    </r>
  </si>
  <si>
    <r>
      <rPr>
        <vertAlign val="superscript"/>
        <sz val="11"/>
        <color theme="1"/>
        <rFont val="Calibri"/>
        <family val="2"/>
        <scheme val="minor"/>
      </rPr>
      <t>6</t>
    </r>
    <r>
      <rPr>
        <sz val="11"/>
        <color theme="1"/>
        <rFont val="Calibri"/>
        <family val="2"/>
        <scheme val="minor"/>
      </rPr>
      <t>This worksheet automatically deducts the 4.228% origination fee from the Direct Graduate PLUS loan amount. While this loan
  appears on financial aid offers for many law students, it's not guaranteed financing, and you must be approved by the U.S.
  Department of Education before you can borrow it.</t>
    </r>
  </si>
  <si>
    <r>
      <t xml:space="preserve">2025-26 Estimated Billing Worksheet
</t>
    </r>
    <r>
      <rPr>
        <b/>
        <i/>
        <sz val="14"/>
        <color theme="1"/>
        <rFont val="Calibri"/>
        <family val="2"/>
        <scheme val="minor"/>
      </rPr>
      <t>Sturm College of Law Students</t>
    </r>
  </si>
  <si>
    <t>This worksheet is designed to help you estimate your invoices throughout the academic year. In order to complete this worksheet, you'll need a copy of your most recent 2025-2026 financial aid offer. Fill in the sections highlighted in blue; if a field doesn't apply to you, leave it blank. You will likely not have all the types of aid listed in the "credits" section. Please remember that this worksheet is only a planning tool. Additional unanticipated charges or credits may be included on your actual bill.</t>
  </si>
  <si>
    <r>
      <t>Are you a new JD student for 2025-26?</t>
    </r>
    <r>
      <rPr>
        <vertAlign val="superscript"/>
        <sz val="11"/>
        <color theme="1"/>
        <rFont val="Calibri"/>
        <family val="2"/>
        <scheme val="minor"/>
      </rPr>
      <t>4</t>
    </r>
  </si>
  <si>
    <t>FALL 2025</t>
  </si>
  <si>
    <t>SPRING 2026</t>
  </si>
  <si>
    <r>
      <rPr>
        <vertAlign val="superscript"/>
        <sz val="11"/>
        <color theme="1"/>
        <rFont val="Calibri"/>
        <family val="2"/>
        <scheme val="minor"/>
      </rPr>
      <t>1</t>
    </r>
    <r>
      <rPr>
        <sz val="11"/>
        <color theme="1"/>
        <rFont val="Calibri"/>
        <family val="2"/>
        <scheme val="minor"/>
      </rPr>
      <t>Tuition is $2,113 per credit. If you will be enrolled in less than 4 credits, please contact us, as you will not be eligible for federal
  loans.</t>
    </r>
  </si>
  <si>
    <r>
      <rPr>
        <vertAlign val="superscript"/>
        <sz val="11"/>
        <color theme="1"/>
        <rFont val="Calibri"/>
        <family val="2"/>
        <scheme val="minor"/>
      </rPr>
      <t>3</t>
    </r>
    <r>
      <rPr>
        <sz val="11"/>
        <color theme="1"/>
        <rFont val="Calibri"/>
        <family val="2"/>
        <scheme val="minor"/>
      </rPr>
      <t xml:space="preserve">The Health and Counseling Fee is $375 per semester, and is </t>
    </r>
    <r>
      <rPr>
        <i/>
        <sz val="11"/>
        <color theme="1"/>
        <rFont val="Calibri"/>
        <family val="2"/>
        <scheme val="minor"/>
      </rPr>
      <t>mandatory</t>
    </r>
    <r>
      <rPr>
        <sz val="11"/>
        <color theme="1"/>
        <rFont val="Calibri"/>
        <family val="2"/>
        <scheme val="minor"/>
      </rPr>
      <t xml:space="preserve"> for students who started their program in the fall 2024 or later and are enrolled in 8 or more credits. Students who started prior to fall 2024 can waive this fee (just delete the
  amount in these fields if you plan to waive 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</si>
</sst>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i/>
      <sz val="14"/>
      <color theme="1"/>
      <name val="Calibri"/>
      <family val="2"/>
      <scheme val="minor"/>
    </font>
    <font>
      <sz val="10"/>
      <color rgb="FF000000"/>
      <name val="Calibri"/>
      <family val="2"/>
      <scheme val="minor"/>
    </font>
    <font>
      <vertAlign val="superscript"/>
      <sz val="11"/>
      <color theme="1"/>
      <name val="Calibri"/>
      <family val="2"/>
      <scheme val="minor"/>
    </font>
    <font>
      <b/>
      <sz val="14"/>
      <color theme="1"/>
      <name val="Calibri"/>
      <family val="2"/>
      <scheme val="minor"/>
    </font>
    <font>
      <u/>
      <sz val="11"/>
      <color rgb="FF98002E"/>
      <name val="Calibri"/>
      <family val="2"/>
      <scheme val="minor"/>
    </font>
    <font>
      <b/>
      <sz val="12"/>
      <color theme="1"/>
      <name val="Calibri"/>
      <family val="2"/>
      <scheme val="minor"/>
    </font>
    <font>
      <u/>
      <sz val="11"/>
      <color theme="10"/>
      <name val="Calibri"/>
      <family val="2"/>
      <scheme val="minor"/>
    </font>
    <font>
      <b/>
      <i/>
      <sz val="14"/>
      <color rgb="FFBA0C2F"/>
      <name val="Calibri"/>
      <family val="2"/>
      <scheme val="minor"/>
    </font>
    <font>
      <u/>
      <vertAlign val="superscript"/>
      <sz val="11"/>
      <color theme="10"/>
      <name val="Calibri"/>
      <family val="2"/>
      <scheme val="minor"/>
    </font>
    <font>
      <i/>
      <sz val="11"/>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2">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dashed">
        <color indexed="64"/>
      </left>
      <right/>
      <top/>
      <bottom/>
      <diagonal/>
    </border>
    <border>
      <left/>
      <right style="dashed">
        <color indexed="64"/>
      </right>
      <top/>
      <bottom/>
      <diagonal/>
    </border>
    <border>
      <left/>
      <right/>
      <top style="dashed">
        <color indexed="64"/>
      </top>
      <bottom style="dashed">
        <color indexed="64"/>
      </bottom>
      <diagonal/>
    </border>
    <border>
      <left style="dotted">
        <color auto="1"/>
      </left>
      <right style="dotted">
        <color auto="1"/>
      </right>
      <top style="dotted">
        <color auto="1"/>
      </top>
      <bottom style="dotted">
        <color auto="1"/>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47">
    <xf numFmtId="0" fontId="0" fillId="0" borderId="0" xfId="0"/>
    <xf numFmtId="0" fontId="2" fillId="0" borderId="2" xfId="0" applyFont="1" applyBorder="1"/>
    <xf numFmtId="0" fontId="0" fillId="0" borderId="2" xfId="0" applyBorder="1"/>
    <xf numFmtId="0" fontId="0" fillId="0" borderId="0" xfId="0" applyAlignment="1">
      <alignment horizontal="left" indent="2"/>
    </xf>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5" fillId="0" borderId="0" xfId="0" applyFont="1" applyAlignment="1">
      <alignment horizontal="left" wrapText="1" indent="1"/>
    </xf>
    <xf numFmtId="0" fontId="0" fillId="0" borderId="3" xfId="0" applyBorder="1"/>
    <xf numFmtId="44" fontId="0" fillId="0" borderId="3" xfId="1" applyFont="1" applyBorder="1"/>
    <xf numFmtId="0" fontId="0" fillId="0" borderId="0" xfId="0" applyAlignment="1">
      <alignment horizontal="left"/>
    </xf>
    <xf numFmtId="0" fontId="0" fillId="0" borderId="3" xfId="0" applyBorder="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0" fontId="0" fillId="2" borderId="4" xfId="0" applyFill="1" applyBorder="1" applyProtection="1">
      <protection locked="0"/>
    </xf>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9" fillId="0" borderId="7" xfId="1" applyFont="1" applyBorder="1"/>
    <xf numFmtId="0" fontId="9" fillId="0" borderId="7" xfId="0" applyFont="1" applyBorder="1"/>
    <xf numFmtId="0" fontId="0" fillId="3" borderId="3" xfId="0" applyFill="1" applyBorder="1"/>
    <xf numFmtId="44" fontId="0" fillId="3" borderId="3" xfId="1" applyFont="1" applyFill="1" applyBorder="1"/>
    <xf numFmtId="44" fontId="0" fillId="2" borderId="5" xfId="1" applyFont="1" applyFill="1" applyBorder="1" applyProtection="1">
      <protection locked="0"/>
    </xf>
    <xf numFmtId="0" fontId="5" fillId="2" borderId="4" xfId="0" applyFont="1" applyFill="1" applyBorder="1" applyAlignment="1" applyProtection="1">
      <alignment wrapText="1"/>
      <protection locked="0"/>
    </xf>
    <xf numFmtId="0" fontId="5" fillId="0" borderId="8" xfId="0" applyFont="1" applyBorder="1" applyAlignment="1" applyProtection="1">
      <alignment wrapText="1"/>
      <protection locked="0"/>
    </xf>
    <xf numFmtId="0" fontId="0" fillId="2" borderId="5" xfId="0" applyFill="1" applyBorder="1" applyProtection="1">
      <protection locked="0"/>
    </xf>
    <xf numFmtId="0" fontId="11" fillId="0" borderId="0" xfId="0" applyFont="1" applyAlignment="1">
      <alignment horizontal="left"/>
    </xf>
    <xf numFmtId="0" fontId="0" fillId="3" borderId="10" xfId="0" applyFill="1" applyBorder="1"/>
    <xf numFmtId="0" fontId="0" fillId="0" borderId="0" xfId="0" applyAlignment="1">
      <alignment wrapText="1"/>
    </xf>
    <xf numFmtId="44" fontId="0" fillId="4" borderId="11" xfId="1" applyFont="1" applyFill="1" applyBorder="1" applyProtection="1">
      <protection locked="0"/>
    </xf>
    <xf numFmtId="0" fontId="0" fillId="0" borderId="1" xfId="0" applyBorder="1" applyAlignment="1">
      <alignment horizontal="center"/>
    </xf>
    <xf numFmtId="0" fontId="5" fillId="0" borderId="1" xfId="0" applyFont="1" applyBorder="1" applyAlignment="1">
      <alignment horizontal="left" wrapText="1" inden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0" fillId="0" borderId="0" xfId="0" applyAlignment="1">
      <alignment horizontal="left" wrapText="1"/>
    </xf>
    <xf numFmtId="0" fontId="0" fillId="0" borderId="0" xfId="0" applyAlignment="1">
      <alignment horizontal="left"/>
    </xf>
    <xf numFmtId="0" fontId="10" fillId="0" borderId="0" xfId="2" applyAlignment="1" applyProtection="1">
      <alignment horizontal="left"/>
      <protection locked="0"/>
    </xf>
    <xf numFmtId="0" fontId="10" fillId="0" borderId="9" xfId="2" applyBorder="1" applyAlignment="1" applyProtection="1">
      <alignment horizontal="left"/>
      <protection locked="0"/>
    </xf>
    <xf numFmtId="0" fontId="10" fillId="3" borderId="0" xfId="2" applyFill="1" applyAlignment="1" applyProtection="1">
      <alignment horizontal="left"/>
      <protection locked="0"/>
    </xf>
    <xf numFmtId="0" fontId="10" fillId="3" borderId="0" xfId="2" applyFill="1" applyBorder="1" applyAlignment="1" applyProtection="1">
      <alignment horizontal="left"/>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D6D2C4"/>
      <color rgb="FFBA0C2F"/>
      <color rgb="FF8A1538"/>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28560</xdr:rowOff>
    </xdr:from>
    <xdr:to>
      <xdr:col>3</xdr:col>
      <xdr:colOff>548817</xdr:colOff>
      <xdr:row>1</xdr:row>
      <xdr:rowOff>438150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247635"/>
          <a:ext cx="1768017" cy="4095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42"/>
  <sheetViews>
    <sheetView showGridLines="0" showRowColHeaders="0" tabSelected="1" showRuler="0" zoomScaleNormal="100" workbookViewId="0">
      <selection activeCell="I5" sqref="I5"/>
    </sheetView>
  </sheetViews>
  <sheetFormatPr defaultRowHeight="15" x14ac:dyDescent="0.25"/>
  <cols>
    <col min="1" max="1" width="4.140625" customWidth="1"/>
    <col min="4" max="4" width="26.28515625" customWidth="1"/>
    <col min="5" max="5" width="11.5703125" bestFit="1" customWidth="1"/>
    <col min="6" max="6" width="5" customWidth="1"/>
    <col min="7" max="7" width="13.140625" style="6" customWidth="1"/>
    <col min="8" max="8" width="5" customWidth="1"/>
    <col min="9" max="9" width="13.140625" style="6" customWidth="1"/>
    <col min="10" max="10" width="5" customWidth="1"/>
    <col min="11" max="11" width="13.140625" style="6" customWidth="1"/>
    <col min="12" max="12" width="4.5703125" customWidth="1"/>
  </cols>
  <sheetData>
    <row r="1" spans="2:12" ht="17.25" customHeight="1" x14ac:dyDescent="0.25"/>
    <row r="2" spans="2:12" ht="47.25" customHeight="1" x14ac:dyDescent="0.25">
      <c r="G2" s="38" t="s">
        <v>47</v>
      </c>
      <c r="H2" s="39"/>
      <c r="I2" s="39"/>
      <c r="J2" s="39"/>
      <c r="K2" s="39"/>
      <c r="L2" s="39"/>
    </row>
    <row r="3" spans="2:12" ht="55.5" customHeight="1" x14ac:dyDescent="0.25">
      <c r="B3" s="37" t="s">
        <v>48</v>
      </c>
      <c r="C3" s="37"/>
      <c r="D3" s="37"/>
      <c r="E3" s="37"/>
      <c r="F3" s="37"/>
      <c r="G3" s="37"/>
      <c r="H3" s="37"/>
      <c r="I3" s="37"/>
      <c r="J3" s="37"/>
      <c r="K3" s="37"/>
      <c r="L3" s="37"/>
    </row>
    <row r="4" spans="2:12" ht="15" customHeight="1" x14ac:dyDescent="0.25">
      <c r="B4" s="7"/>
      <c r="C4" s="7"/>
      <c r="D4" s="7"/>
      <c r="E4" s="7"/>
      <c r="F4" s="7"/>
      <c r="G4" s="7"/>
      <c r="H4" s="7"/>
      <c r="I4" s="7"/>
      <c r="J4" s="7"/>
      <c r="K4" s="7"/>
      <c r="L4" s="7"/>
    </row>
    <row r="5" spans="2:12" ht="18" customHeight="1" x14ac:dyDescent="0.3">
      <c r="C5" s="32" t="s">
        <v>6</v>
      </c>
      <c r="D5" s="7"/>
      <c r="E5" s="7"/>
      <c r="F5" s="7"/>
      <c r="G5" s="7"/>
      <c r="H5" s="7"/>
      <c r="I5" s="29" t="s">
        <v>40</v>
      </c>
      <c r="J5" s="30"/>
      <c r="K5" s="29" t="s">
        <v>40</v>
      </c>
      <c r="L5" s="7"/>
    </row>
    <row r="7" spans="2:12" ht="15.75" thickBot="1" x14ac:dyDescent="0.3">
      <c r="B7" s="1" t="s">
        <v>10</v>
      </c>
      <c r="C7" s="2"/>
      <c r="D7" s="2"/>
      <c r="E7" s="2"/>
      <c r="F7" s="2"/>
      <c r="G7" s="5" t="s">
        <v>5</v>
      </c>
      <c r="H7" s="4"/>
      <c r="I7" s="5" t="s">
        <v>50</v>
      </c>
      <c r="J7" s="4"/>
      <c r="K7" s="5" t="s">
        <v>51</v>
      </c>
      <c r="L7" s="2"/>
    </row>
    <row r="8" spans="2:12" ht="9" customHeight="1" x14ac:dyDescent="0.25"/>
    <row r="9" spans="2:12" ht="21.75" customHeight="1" x14ac:dyDescent="0.25">
      <c r="B9" s="14" t="s">
        <v>3</v>
      </c>
      <c r="C9" s="40"/>
      <c r="D9" s="40"/>
      <c r="E9" s="15"/>
      <c r="F9" s="15"/>
      <c r="G9" s="16">
        <f>SUM(I9,K9)</f>
        <v>0</v>
      </c>
      <c r="H9" s="15"/>
      <c r="I9" s="16">
        <f>VLOOKUP(I5,Data!A1:D19,2,FALSE)</f>
        <v>0</v>
      </c>
      <c r="J9" s="15"/>
      <c r="K9" s="16">
        <f>VLOOKUP(K5,Data!A1:D19,2,FALSE)</f>
        <v>0</v>
      </c>
      <c r="L9" s="15"/>
    </row>
    <row r="10" spans="2:12" ht="21.75" customHeight="1" x14ac:dyDescent="0.25">
      <c r="B10" s="10" t="s">
        <v>0</v>
      </c>
    </row>
    <row r="11" spans="2:12" ht="21.75" customHeight="1" x14ac:dyDescent="0.25">
      <c r="B11" s="17" t="s">
        <v>4</v>
      </c>
      <c r="C11" s="15"/>
      <c r="D11" s="15"/>
      <c r="E11" s="15"/>
      <c r="F11" s="15"/>
      <c r="G11" s="16">
        <f t="shared" ref="G11:G16" si="0">SUM(I11,K11)</f>
        <v>0</v>
      </c>
      <c r="H11" s="15"/>
      <c r="I11" s="16">
        <f>VLOOKUP(I5,Data!A1:D19, 3, FALSE)</f>
        <v>0</v>
      </c>
      <c r="J11" s="15"/>
      <c r="K11" s="16">
        <f>VLOOKUP(K5,Data!A1:D19, 3, FALSE)</f>
        <v>0</v>
      </c>
      <c r="L11" s="15"/>
    </row>
    <row r="12" spans="2:12" ht="21.75" customHeight="1" x14ac:dyDescent="0.25">
      <c r="B12" s="3" t="s">
        <v>1</v>
      </c>
      <c r="G12" s="6">
        <f t="shared" si="0"/>
        <v>0</v>
      </c>
      <c r="I12" s="6">
        <f>IF(AND(I5&lt;&gt;"select", I5&lt;&gt;"not enrolled"), 65, 0)</f>
        <v>0</v>
      </c>
      <c r="K12" s="6">
        <f>IF(AND(K5&lt;&gt;"select", K5&lt;&gt;"not enrolled"), 65, 0)</f>
        <v>0</v>
      </c>
    </row>
    <row r="13" spans="2:12" ht="21.75" customHeight="1" x14ac:dyDescent="0.25">
      <c r="B13" s="17" t="s">
        <v>2</v>
      </c>
      <c r="C13" s="15"/>
      <c r="D13" s="15"/>
      <c r="E13" s="15"/>
      <c r="F13" s="15"/>
      <c r="G13" s="16">
        <f t="shared" si="0"/>
        <v>0</v>
      </c>
      <c r="H13" s="15"/>
      <c r="I13" s="16">
        <f>VLOOKUP(I5,Data!A1:D19, 4, FALSE)</f>
        <v>0</v>
      </c>
      <c r="J13" s="15"/>
      <c r="K13" s="16">
        <f>VLOOKUP(K5,Data!A1:D19, 4, FALSE)</f>
        <v>0</v>
      </c>
      <c r="L13" s="15"/>
    </row>
    <row r="14" spans="2:12" ht="21.75" customHeight="1" x14ac:dyDescent="0.25">
      <c r="B14" s="43" t="s">
        <v>39</v>
      </c>
      <c r="C14" s="43"/>
      <c r="D14" s="44"/>
      <c r="E14" s="20"/>
      <c r="G14" s="6">
        <f t="shared" si="0"/>
        <v>0</v>
      </c>
      <c r="I14" s="6">
        <f>IF(AND(E14="Yes",I5&lt;&gt;"not enrolled"),(VLOOKUP(E14,Data!A22:C23,2,FALSE)),0)</f>
        <v>0</v>
      </c>
      <c r="K14" s="6">
        <f>IF(AND(E14="Yes",K5&lt;&gt;"not enrolled"),(VLOOKUP(E14,Data!A22:C23,2,FALSE)),0)</f>
        <v>0</v>
      </c>
    </row>
    <row r="15" spans="2:12" ht="21.75" customHeight="1" x14ac:dyDescent="0.25">
      <c r="B15" s="45" t="s">
        <v>41</v>
      </c>
      <c r="C15" s="45"/>
      <c r="D15" s="46"/>
      <c r="E15" s="33"/>
      <c r="F15" s="15"/>
      <c r="G15" s="16">
        <f t="shared" si="0"/>
        <v>0</v>
      </c>
      <c r="H15" s="15"/>
      <c r="I15" s="35">
        <f>IF(AND(I5&lt;&gt;"select", I5&lt;&gt;"not enrolled",I5&lt;&gt;"4 credits",I5&lt;&gt;"5 credits",I5&lt;&gt;"6 credits",I5&lt;&gt;"7 credits"), 375, 0)</f>
        <v>0</v>
      </c>
      <c r="J15" s="15"/>
      <c r="K15" s="35">
        <f>IF(AND(K5&lt;&gt;"select", K5&lt;&gt;"not enrolled",K5&lt;&gt;"4 credits",K5&lt;&gt;"5 credits",K5&lt;&gt;"6 credits",K5&lt;&gt;"7 credits"), 375, 0)</f>
        <v>0</v>
      </c>
      <c r="L15" s="15"/>
    </row>
    <row r="16" spans="2:12" ht="21.75" customHeight="1" x14ac:dyDescent="0.25">
      <c r="B16" s="11" t="s">
        <v>49</v>
      </c>
      <c r="C16" s="8"/>
      <c r="D16" s="8"/>
      <c r="E16" s="31"/>
      <c r="F16" s="8"/>
      <c r="G16" s="9">
        <f t="shared" si="0"/>
        <v>0</v>
      </c>
      <c r="H16" s="8"/>
      <c r="I16" s="9">
        <f>IF(AND(E16="Yes",I5&lt;&gt;"not enrolled"),(VLOOKUP(E16,Data!A25:B26,2,FALSE)),0)</f>
        <v>0</v>
      </c>
      <c r="J16" s="8"/>
      <c r="K16" s="9">
        <v>0</v>
      </c>
      <c r="L16" s="8"/>
    </row>
    <row r="17" spans="2:12" ht="21.75" customHeight="1" x14ac:dyDescent="0.25">
      <c r="C17" s="12" t="s">
        <v>9</v>
      </c>
      <c r="G17" s="13">
        <f>SUM(G9,G11:G16)</f>
        <v>0</v>
      </c>
      <c r="I17" s="13">
        <f>SUM(I9,I11:I16)</f>
        <v>0</v>
      </c>
      <c r="K17" s="13">
        <f>SUM(K9,K11:K16)</f>
        <v>0</v>
      </c>
    </row>
    <row r="18" spans="2:12" ht="44.25" customHeight="1" x14ac:dyDescent="0.25"/>
    <row r="19" spans="2:12" ht="15.75" thickBot="1" x14ac:dyDescent="0.3">
      <c r="B19" s="1" t="s">
        <v>14</v>
      </c>
      <c r="C19" s="2"/>
      <c r="D19" s="2"/>
      <c r="E19" s="2"/>
      <c r="F19" s="2"/>
      <c r="G19" s="5" t="s">
        <v>5</v>
      </c>
      <c r="H19" s="4"/>
      <c r="I19" s="5" t="s">
        <v>50</v>
      </c>
      <c r="J19" s="4"/>
      <c r="K19" s="5" t="s">
        <v>51</v>
      </c>
      <c r="L19" s="2"/>
    </row>
    <row r="20" spans="2:12" ht="21.75" customHeight="1" x14ac:dyDescent="0.25">
      <c r="B20" t="s">
        <v>11</v>
      </c>
      <c r="G20" s="21"/>
      <c r="I20" s="6">
        <f>IF((AND(I5&lt;&gt;"not enrolled", K5&lt;&gt;"not enrolled")), (G20/2), IF((AND(I5&lt;&gt;"not enrolled", K5="not enrolled")), (G20/1), 0))</f>
        <v>0</v>
      </c>
      <c r="K20" s="6">
        <f>IF((AND(I5&lt;&gt;"not enrolled", K5&lt;&gt;"not enrolled")), (G20/2), IF((AND(K5&lt;&gt;"not enrolled", I5="not enrolled")), (G20/1), 0))</f>
        <v>0</v>
      </c>
    </row>
    <row r="21" spans="2:12" ht="21.75" customHeight="1" x14ac:dyDescent="0.25">
      <c r="B21" s="15" t="s">
        <v>12</v>
      </c>
      <c r="C21" s="15"/>
      <c r="D21" s="15"/>
      <c r="E21" s="15"/>
      <c r="F21" s="15"/>
      <c r="G21" s="22"/>
      <c r="H21" s="15"/>
      <c r="I21" s="16">
        <f>IF((AND(I5&lt;&gt;"not enrolled", K5&lt;&gt;"not enrolled")), (G21/2), IF((AND(I5&lt;&gt;"not enrolled", K5="not enrolled")), (G21/1), 0))</f>
        <v>0</v>
      </c>
      <c r="J21" s="15"/>
      <c r="K21" s="16">
        <f>IF((AND(I5&lt;&gt;"not enrolled", K5&lt;&gt;"not enrolled")), (G21/2), IF((AND(K5&lt;&gt;"not enrolled", I5="not enrolled")), (G21/1), 0))</f>
        <v>0</v>
      </c>
      <c r="L21" s="15"/>
    </row>
    <row r="22" spans="2:12" ht="21.75" customHeight="1" x14ac:dyDescent="0.25">
      <c r="B22" t="s">
        <v>42</v>
      </c>
      <c r="E22" s="23"/>
      <c r="G22" s="6">
        <f>SUM(I22,K22)</f>
        <v>0</v>
      </c>
      <c r="I22" s="6">
        <f>IF((AND(I5&lt;&gt;"not enrolled", K5&lt;&gt;"not enrolled")), ROUND(((E22-(E22*0.01057))/2),0), IF((AND(I5&lt;&gt;"not enrolled", K5="not enrolled")), ROUND(((E22-(E22*0.01057))/1),0), 0))</f>
        <v>0</v>
      </c>
      <c r="K22" s="6">
        <f>IF((AND(I5&lt;&gt;"not enrolled", K5&lt;&gt;"not enrolled")), ROUND(((E22-(E22*0.01057))/2),0), IF((AND(K5&lt;&gt;"not enrolled", I5="not enrolled")), ROUND(((E22-(E22*0.01057))/1),0), 0))</f>
        <v>0</v>
      </c>
    </row>
    <row r="23" spans="2:12" ht="21.75" customHeight="1" x14ac:dyDescent="0.25">
      <c r="B23" s="15" t="s">
        <v>43</v>
      </c>
      <c r="C23" s="15"/>
      <c r="D23" s="15"/>
      <c r="E23" s="23"/>
      <c r="F23" s="15"/>
      <c r="G23" s="16">
        <f>SUM(I23,K23)</f>
        <v>0</v>
      </c>
      <c r="H23" s="15"/>
      <c r="I23" s="16">
        <f>IF((AND(I5&lt;&gt;"not enrolled", K5&lt;&gt;"not enrolled")), ROUND(((E23-(E23*0.04228))/2),0), IF((AND(I5&lt;&gt;"not enrolled", K5="not enrolled")), ROUND(((E23-(E23*0.04228))/1),0), 0))</f>
        <v>0</v>
      </c>
      <c r="J23" s="15"/>
      <c r="K23" s="16">
        <f>IF((AND(I5&lt;&gt;"not enrolled", K5&lt;&gt;"not enrolled")), ROUND(((E23-(E23*0.04228))/2),0), IF((AND(K5&lt;&gt;"not enrolled", I5="not enrolled")), ROUND(((E23-(E23*0.04228))/1),0), 0))</f>
        <v>0</v>
      </c>
      <c r="L23" s="15"/>
    </row>
    <row r="24" spans="2:12" ht="21.75" customHeight="1" x14ac:dyDescent="0.25">
      <c r="B24" t="s">
        <v>37</v>
      </c>
      <c r="G24" s="22"/>
      <c r="I24" s="6">
        <f>IF((AND(I5&lt;&gt;"not enrolled", K5&lt;&gt;"not enrolled")), (G24/2), IF((AND(I5&lt;&gt;"not enrolled", K5="not enrolled")), (G24/1), 0))</f>
        <v>0</v>
      </c>
      <c r="K24" s="6">
        <f>IF((AND(I5&lt;&gt;"not enrolled", K5&lt;&gt;"not enrolled")), (G24/2), IF((AND(K5&lt;&gt;"not enrolled", I5="not enrolled")), (G24/1), 0))</f>
        <v>0</v>
      </c>
    </row>
    <row r="25" spans="2:12" ht="21.75" customHeight="1" x14ac:dyDescent="0.25">
      <c r="B25" s="26" t="s">
        <v>38</v>
      </c>
      <c r="C25" s="26"/>
      <c r="D25" s="26"/>
      <c r="E25" s="26"/>
      <c r="F25" s="26"/>
      <c r="G25" s="27"/>
      <c r="H25" s="26"/>
      <c r="I25" s="28"/>
      <c r="J25" s="26"/>
      <c r="K25" s="28"/>
      <c r="L25" s="26"/>
    </row>
    <row r="26" spans="2:12" ht="21.75" customHeight="1" x14ac:dyDescent="0.25">
      <c r="C26" s="12" t="s">
        <v>13</v>
      </c>
      <c r="G26" s="6">
        <f>SUM(G20:G25)</f>
        <v>0</v>
      </c>
      <c r="I26" s="6">
        <f>SUM(I20:I25)</f>
        <v>0</v>
      </c>
      <c r="K26" s="6">
        <f>SUM(K20:K25)</f>
        <v>0</v>
      </c>
    </row>
    <row r="27" spans="2:12" ht="15.75" thickBot="1" x14ac:dyDescent="0.3"/>
    <row r="28" spans="2:12" ht="21.75" customHeight="1" thickTop="1" thickBot="1" x14ac:dyDescent="0.35">
      <c r="B28" s="19" t="s">
        <v>15</v>
      </c>
      <c r="C28" s="18"/>
      <c r="D28" s="18"/>
      <c r="E28" s="18"/>
      <c r="F28" s="18"/>
      <c r="G28" s="24">
        <f>I28+K28</f>
        <v>0</v>
      </c>
      <c r="H28" s="25"/>
      <c r="I28" s="24">
        <f>I17-I26</f>
        <v>0</v>
      </c>
      <c r="J28" s="25"/>
      <c r="K28" s="24">
        <f>K17-K26</f>
        <v>0</v>
      </c>
      <c r="L28" s="18"/>
    </row>
    <row r="29" spans="2:12" ht="15.75" thickTop="1" x14ac:dyDescent="0.25"/>
    <row r="30" spans="2:12" ht="24.75" customHeight="1" x14ac:dyDescent="0.25"/>
    <row r="31" spans="2:12" x14ac:dyDescent="0.25">
      <c r="B31" s="12" t="s">
        <v>16</v>
      </c>
    </row>
    <row r="32" spans="2:12" ht="34.5" customHeight="1" x14ac:dyDescent="0.25">
      <c r="B32" s="41" t="s">
        <v>52</v>
      </c>
      <c r="C32" s="41"/>
      <c r="D32" s="41"/>
      <c r="E32" s="41"/>
      <c r="F32" s="41"/>
      <c r="G32" s="41"/>
      <c r="H32" s="41"/>
      <c r="I32" s="41"/>
      <c r="J32" s="41"/>
      <c r="K32" s="41"/>
      <c r="L32" s="41"/>
    </row>
    <row r="33" spans="2:14" ht="21.75" customHeight="1" x14ac:dyDescent="0.25">
      <c r="B33" s="42" t="s">
        <v>17</v>
      </c>
      <c r="C33" s="42"/>
      <c r="D33" s="42"/>
      <c r="E33" s="42"/>
      <c r="F33" s="42"/>
      <c r="G33" s="42"/>
      <c r="H33" s="42"/>
      <c r="I33" s="42"/>
      <c r="J33" s="42"/>
      <c r="K33" s="42"/>
      <c r="L33" s="42"/>
    </row>
    <row r="34" spans="2:14" ht="50.25" customHeight="1" x14ac:dyDescent="0.25">
      <c r="B34" s="41" t="s">
        <v>53</v>
      </c>
      <c r="C34" s="41"/>
      <c r="D34" s="41"/>
      <c r="E34" s="41"/>
      <c r="F34" s="41"/>
      <c r="G34" s="41"/>
      <c r="H34" s="41"/>
      <c r="I34" s="41"/>
      <c r="J34" s="41"/>
      <c r="K34" s="41"/>
      <c r="L34" s="41"/>
      <c r="M34" s="34"/>
      <c r="N34" s="34"/>
    </row>
    <row r="35" spans="2:14" ht="21.75" customHeight="1" x14ac:dyDescent="0.25">
      <c r="B35" t="s">
        <v>44</v>
      </c>
    </row>
    <row r="36" spans="2:14" ht="34.5" customHeight="1" x14ac:dyDescent="0.25">
      <c r="B36" s="41" t="s">
        <v>45</v>
      </c>
      <c r="C36" s="41"/>
      <c r="D36" s="41"/>
      <c r="E36" s="41"/>
      <c r="F36" s="41"/>
      <c r="G36" s="41"/>
      <c r="H36" s="41"/>
      <c r="I36" s="41"/>
      <c r="J36" s="41"/>
      <c r="K36" s="41"/>
      <c r="L36" s="41"/>
    </row>
    <row r="37" spans="2:14" ht="48" customHeight="1" x14ac:dyDescent="0.25">
      <c r="B37" s="41" t="s">
        <v>46</v>
      </c>
      <c r="C37" s="41"/>
      <c r="D37" s="41"/>
      <c r="E37" s="41"/>
      <c r="F37" s="41"/>
      <c r="G37" s="41"/>
      <c r="H37" s="41"/>
      <c r="I37" s="41"/>
      <c r="J37" s="41"/>
      <c r="K37" s="41"/>
      <c r="L37" s="41"/>
    </row>
    <row r="38" spans="2:14" ht="21.75" customHeight="1" x14ac:dyDescent="0.25"/>
    <row r="42" spans="2:14" x14ac:dyDescent="0.25">
      <c r="B42" s="36" t="s">
        <v>18</v>
      </c>
      <c r="C42" s="36"/>
      <c r="D42" s="36"/>
      <c r="E42" s="36"/>
      <c r="F42" s="36"/>
      <c r="G42" s="36"/>
      <c r="H42" s="36"/>
      <c r="I42" s="36"/>
      <c r="J42" s="36"/>
      <c r="K42" s="36"/>
      <c r="L42" s="36"/>
    </row>
  </sheetData>
  <sheetProtection algorithmName="SHA-512" hashValue="q8bNkNvma9yMs+Kpgq2YYdCU0Zey10fI7pCBueV9P4PHS0CmNqTiDgiFhk+xX9HOGeKyobs2sPPHUPxOKyUh0Q==" saltValue="xKfXhVeT7xB3xNkb1MwZWw==" spinCount="100000" sheet="1" objects="1" scenarios="1" selectLockedCells="1"/>
  <mergeCells count="11">
    <mergeCell ref="B42:L42"/>
    <mergeCell ref="B3:L3"/>
    <mergeCell ref="G2:L2"/>
    <mergeCell ref="C9:D9"/>
    <mergeCell ref="B32:L32"/>
    <mergeCell ref="B33:L33"/>
    <mergeCell ref="B14:D14"/>
    <mergeCell ref="B15:D15"/>
    <mergeCell ref="B36:L36"/>
    <mergeCell ref="B34:L34"/>
    <mergeCell ref="B37:L37"/>
  </mergeCells>
  <hyperlinks>
    <hyperlink ref="B14:D14" r:id="rId1" display="Will you enroll in DU's Health Insurance Plan?" xr:uid="{00000000-0004-0000-0000-000000000000}"/>
    <hyperlink ref="B15" r:id="rId2" display="Will you use DU's Health &amp; Counseling Services? " xr:uid="{00000000-0004-0000-0000-000001000000}"/>
  </hyperlinks>
  <printOptions verticalCentered="1"/>
  <pageMargins left="0.5" right="0.5" top="0.5" bottom="0.5" header="0.3" footer="0.3"/>
  <pageSetup scale="81"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Data!$A$1:$A$19</xm:f>
          </x14:formula1>
          <xm:sqref>K5 I5</xm:sqref>
        </x14:dataValidation>
        <x14:dataValidation type="list" allowBlank="1" showInputMessage="1" showErrorMessage="1" xr:uid="{00000000-0002-0000-0000-000001000000}">
          <x14:formula1>
            <xm:f>Data!$A$22:$A$23</xm:f>
          </x14:formula1>
          <xm:sqref>E14</xm:sqref>
        </x14:dataValidation>
        <x14:dataValidation type="list" allowBlank="1" showInputMessage="1" showErrorMessage="1" xr:uid="{00000000-0002-0000-0000-000002000000}">
          <x14:formula1>
            <xm:f>Data!$A$25:$A$26</xm:f>
          </x14:formula1>
          <xm:sqref>E16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6"/>
  <sheetViews>
    <sheetView workbookViewId="0">
      <selection activeCell="C22" sqref="C22"/>
    </sheetView>
  </sheetViews>
  <sheetFormatPr defaultRowHeight="15" x14ac:dyDescent="0.25"/>
  <cols>
    <col min="1" max="1" width="19.140625" customWidth="1"/>
  </cols>
  <sheetData>
    <row r="1" spans="1:4" x14ac:dyDescent="0.25">
      <c r="A1" t="s">
        <v>40</v>
      </c>
    </row>
    <row r="2" spans="1:4" x14ac:dyDescent="0.25">
      <c r="A2" t="s">
        <v>19</v>
      </c>
      <c r="B2">
        <v>0</v>
      </c>
      <c r="C2">
        <v>0</v>
      </c>
      <c r="D2">
        <v>0</v>
      </c>
    </row>
    <row r="3" spans="1:4" x14ac:dyDescent="0.25">
      <c r="A3" t="s">
        <v>20</v>
      </c>
      <c r="B3">
        <v>8452</v>
      </c>
      <c r="C3">
        <v>16</v>
      </c>
      <c r="D3">
        <v>27</v>
      </c>
    </row>
    <row r="4" spans="1:4" x14ac:dyDescent="0.25">
      <c r="A4" t="s">
        <v>21</v>
      </c>
      <c r="B4">
        <v>10565</v>
      </c>
      <c r="C4">
        <v>20</v>
      </c>
      <c r="D4">
        <v>27</v>
      </c>
    </row>
    <row r="5" spans="1:4" x14ac:dyDescent="0.25">
      <c r="A5" t="s">
        <v>22</v>
      </c>
      <c r="B5">
        <v>12678</v>
      </c>
      <c r="C5">
        <v>24</v>
      </c>
      <c r="D5">
        <v>27</v>
      </c>
    </row>
    <row r="6" spans="1:4" x14ac:dyDescent="0.25">
      <c r="A6" t="s">
        <v>23</v>
      </c>
      <c r="B6">
        <v>14791</v>
      </c>
      <c r="C6">
        <v>28</v>
      </c>
      <c r="D6">
        <v>27</v>
      </c>
    </row>
    <row r="7" spans="1:4" x14ac:dyDescent="0.25">
      <c r="A7" t="s">
        <v>24</v>
      </c>
      <c r="B7">
        <v>16904</v>
      </c>
      <c r="C7">
        <v>32</v>
      </c>
      <c r="D7">
        <v>27</v>
      </c>
    </row>
    <row r="8" spans="1:4" x14ac:dyDescent="0.25">
      <c r="A8" t="s">
        <v>25</v>
      </c>
      <c r="B8">
        <v>19017</v>
      </c>
      <c r="C8">
        <v>36</v>
      </c>
      <c r="D8">
        <v>27</v>
      </c>
    </row>
    <row r="9" spans="1:4" x14ac:dyDescent="0.25">
      <c r="A9" t="s">
        <v>26</v>
      </c>
      <c r="B9">
        <v>21130</v>
      </c>
      <c r="C9">
        <v>40</v>
      </c>
      <c r="D9">
        <v>27</v>
      </c>
    </row>
    <row r="10" spans="1:4" x14ac:dyDescent="0.25">
      <c r="A10" t="s">
        <v>27</v>
      </c>
      <c r="B10">
        <v>23243</v>
      </c>
      <c r="C10">
        <v>44</v>
      </c>
      <c r="D10">
        <v>27</v>
      </c>
    </row>
    <row r="11" spans="1:4" x14ac:dyDescent="0.25">
      <c r="A11" t="s">
        <v>28</v>
      </c>
      <c r="B11">
        <v>25356</v>
      </c>
      <c r="C11">
        <v>48</v>
      </c>
      <c r="D11">
        <v>41</v>
      </c>
    </row>
    <row r="12" spans="1:4" x14ac:dyDescent="0.25">
      <c r="A12" t="s">
        <v>29</v>
      </c>
      <c r="B12">
        <v>27469</v>
      </c>
      <c r="C12">
        <v>52</v>
      </c>
      <c r="D12">
        <v>41</v>
      </c>
    </row>
    <row r="13" spans="1:4" x14ac:dyDescent="0.25">
      <c r="A13" t="s">
        <v>30</v>
      </c>
      <c r="B13">
        <v>29582</v>
      </c>
      <c r="C13">
        <v>56</v>
      </c>
      <c r="D13">
        <v>41</v>
      </c>
    </row>
    <row r="14" spans="1:4" x14ac:dyDescent="0.25">
      <c r="A14" t="s">
        <v>31</v>
      </c>
      <c r="B14">
        <v>31695</v>
      </c>
      <c r="C14">
        <v>60</v>
      </c>
      <c r="D14">
        <v>41</v>
      </c>
    </row>
    <row r="15" spans="1:4" x14ac:dyDescent="0.25">
      <c r="A15" t="s">
        <v>32</v>
      </c>
      <c r="B15">
        <v>33808</v>
      </c>
      <c r="C15">
        <v>64</v>
      </c>
      <c r="D15">
        <v>41</v>
      </c>
    </row>
    <row r="16" spans="1:4" x14ac:dyDescent="0.25">
      <c r="A16" t="s">
        <v>33</v>
      </c>
      <c r="B16">
        <v>35921</v>
      </c>
      <c r="C16">
        <v>68</v>
      </c>
      <c r="D16">
        <v>41</v>
      </c>
    </row>
    <row r="17" spans="1:4" x14ac:dyDescent="0.25">
      <c r="A17" t="s">
        <v>34</v>
      </c>
      <c r="B17">
        <v>38034</v>
      </c>
      <c r="C17">
        <v>72</v>
      </c>
      <c r="D17">
        <v>41</v>
      </c>
    </row>
    <row r="18" spans="1:4" x14ac:dyDescent="0.25">
      <c r="A18" t="s">
        <v>35</v>
      </c>
      <c r="B18">
        <v>40147</v>
      </c>
      <c r="C18">
        <v>76</v>
      </c>
      <c r="D18">
        <v>41</v>
      </c>
    </row>
    <row r="19" spans="1:4" x14ac:dyDescent="0.25">
      <c r="A19" t="s">
        <v>36</v>
      </c>
      <c r="B19">
        <v>42260</v>
      </c>
      <c r="C19">
        <v>80</v>
      </c>
      <c r="D19">
        <v>41</v>
      </c>
    </row>
    <row r="22" spans="1:4" x14ac:dyDescent="0.25">
      <c r="A22" t="s">
        <v>7</v>
      </c>
      <c r="B22">
        <v>1990</v>
      </c>
    </row>
    <row r="23" spans="1:4" x14ac:dyDescent="0.25">
      <c r="A23" t="s">
        <v>8</v>
      </c>
      <c r="B23">
        <v>0</v>
      </c>
    </row>
    <row r="25" spans="1:4" x14ac:dyDescent="0.25">
      <c r="A25" t="s">
        <v>7</v>
      </c>
      <c r="B25">
        <v>90</v>
      </c>
    </row>
    <row r="26" spans="1:4" x14ac:dyDescent="0.25">
      <c r="A26" t="s">
        <v>8</v>
      </c>
      <c r="B26">
        <v>0</v>
      </c>
    </row>
  </sheetData>
  <sheetProtection algorithmName="SHA-512" hashValue="XfTcCWqRKepVVlcOF5EDByrOw7D+Apjmjjin6ccz+1FCcBwyFpInbgN2/CT6n4S3Mz6LC55jklXTlf0+LqfF3Q==" saltValue="Im+p4w0bqbmPRRUhrNM2Uw==" spinCount="100000" sheet="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Law Students</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2018-06-07T16:45:38Z</cp:lastPrinted>
  <dcterms:created xsi:type="dcterms:W3CDTF">2018-06-06T22:54:45Z</dcterms:created>
  <dcterms:modified xsi:type="dcterms:W3CDTF">2025-02-21T19:06:30Z</dcterms:modified>
</cp:coreProperties>
</file>