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R:\Financial Aid\Communication\Summer\"/>
    </mc:Choice>
  </mc:AlternateContent>
  <xr:revisionPtr revIDLastSave="0" documentId="13_ncr:1_{12A634D9-55A2-4959-B955-8C6CC85D1770}" xr6:coauthVersionLast="47" xr6:coauthVersionMax="47" xr10:uidLastSave="{00000000-0000-0000-0000-000000000000}"/>
  <workbookProtection workbookAlgorithmName="SHA-512" workbookHashValue="7w5Bt4y+5N9854rmdY4dScaQgTIh4goYZ9GvzU+5BhGTdINVtxtEGqkkQt65FFUDiB4+3nwiZqVF4wVZFlXAqA==" workbookSaltValue="vX/0I1d8zAfeEbiOBXn+Fw==" workbookSpinCount="100000" lockStructure="1"/>
  <bookViews>
    <workbookView xWindow="-120" yWindow="-120" windowWidth="29040" windowHeight="15720" tabRatio="721" xr2:uid="{00000000-000D-0000-FFFF-FFFF00000000}"/>
  </bookViews>
  <sheets>
    <sheet name="Worksheets Home" sheetId="4" r:id="rId1"/>
    <sheet name="Traditional UG" sheetId="23" r:id="rId2"/>
    <sheet name="Bachelor's Completion" sheetId="24" r:id="rId3"/>
    <sheet name="1668" sheetId="25" r:id="rId4"/>
    <sheet name="834" sheetId="41" r:id="rId5"/>
    <sheet name="DCB BA" sheetId="42" r:id="rId6"/>
    <sheet name="Denver MBA" sheetId="26" r:id="rId7"/>
    <sheet name="DCB PhD" sheetId="33" r:id="rId8"/>
    <sheet name="EMBA" sheetId="43" r:id="rId9"/>
    <sheet name="PMBA" sheetId="44" r:id="rId10"/>
    <sheet name="GSSW OC" sheetId="46" r:id="rId11"/>
    <sheet name="GSSW 4C West" sheetId="47" r:id="rId12"/>
    <sheet name="MSW@Denver" sheetId="48" r:id="rId13"/>
    <sheet name="JKSIS" sheetId="49" r:id="rId14"/>
    <sheet name="MCE 1395" sheetId="52" r:id="rId15"/>
    <sheet name="MLIS OC" sheetId="50" r:id="rId16"/>
    <sheet name="MCE 2U" sheetId="38" r:id="rId17"/>
    <sheet name="MCE 834" sheetId="51" r:id="rId18"/>
    <sheet name="DS OC" sheetId="53" r:id="rId19"/>
    <sheet name="DS Online" sheetId="54" r:id="rId20"/>
    <sheet name="Law" sheetId="29" r:id="rId21"/>
    <sheet name="UCOL" sheetId="36" r:id="rId22"/>
    <sheet name="Cont Enroll" sheetId="32" r:id="rId23"/>
    <sheet name="Law Data" sheetId="21" state="hidden" r:id="rId24"/>
    <sheet name="Data" sheetId="2" state="hidden" r:id="rId25"/>
  </sheets>
  <externalReferences>
    <externalReference r:id="rId26"/>
  </externalReferences>
  <definedNames>
    <definedName name="Credits" localSheetId="3">[1]Data!$A$1:$A$17</definedName>
    <definedName name="Credits" localSheetId="4">[1]Data!$A$1:$A$17</definedName>
    <definedName name="Credits" localSheetId="2">[1]Data!$A$1:$A$17</definedName>
    <definedName name="Credits" localSheetId="22">[1]Data!$A$1:$A$17</definedName>
    <definedName name="Credits" localSheetId="5">[1]Data!$A$1:$A$17</definedName>
    <definedName name="Credits" localSheetId="7">[1]Data!$A$1:$A$17</definedName>
    <definedName name="Credits" localSheetId="6">[1]Data!$A$1:$A$17</definedName>
    <definedName name="Credits" localSheetId="18">[1]Data!$A$1:$A$17</definedName>
    <definedName name="Credits" localSheetId="19">[1]Data!$A$1:$A$17</definedName>
    <definedName name="Credits" localSheetId="8">[1]Data!$A$1:$A$17</definedName>
    <definedName name="Credits" localSheetId="11">[1]Data!$A$1:$A$17</definedName>
    <definedName name="Credits" localSheetId="10">[1]Data!$A$1:$A$17</definedName>
    <definedName name="Credits" localSheetId="13">[1]Data!$A$1:$A$17</definedName>
    <definedName name="Credits" localSheetId="20">[1]Data!$A$1:$A$17</definedName>
    <definedName name="Credits" localSheetId="23">'Law Data'!$A$1:$A$17</definedName>
    <definedName name="Credits" localSheetId="14">[1]Data!$A$1:$A$17</definedName>
    <definedName name="Credits" localSheetId="16">[1]Data!$A$1:$A$17</definedName>
    <definedName name="Credits" localSheetId="17">[1]Data!$A$1:$A$17</definedName>
    <definedName name="Credits" localSheetId="15">[1]Data!$A$1:$A$17</definedName>
    <definedName name="Credits" localSheetId="12">[1]Data!$A$1:$A$17</definedName>
    <definedName name="Credits" localSheetId="9">[1]Data!$A$1:$A$17</definedName>
    <definedName name="Credits" localSheetId="1">[1]Data!$A$1:$A$17</definedName>
    <definedName name="Credits" localSheetId="21">[1]Data!$A$1:$A$17</definedName>
    <definedName name="Credits">Data!$A$4:$A$16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2" l="1"/>
  <c r="H13" i="51"/>
  <c r="H11" i="51"/>
  <c r="H10" i="36"/>
  <c r="H9" i="36"/>
  <c r="H9" i="29"/>
  <c r="H9" i="54"/>
  <c r="H10" i="54"/>
  <c r="H10" i="38"/>
  <c r="H13" i="50"/>
  <c r="H11" i="50"/>
  <c r="H11" i="52"/>
  <c r="H11" i="24"/>
  <c r="H10" i="24"/>
  <c r="H9" i="24"/>
  <c r="H11" i="33" l="1"/>
  <c r="H13" i="23"/>
  <c r="H9" i="38" l="1"/>
  <c r="H9" i="44" l="1"/>
  <c r="H9" i="26"/>
  <c r="H13" i="46" l="1"/>
  <c r="H11" i="46"/>
  <c r="H18" i="32"/>
  <c r="H17" i="32"/>
  <c r="H16" i="36"/>
  <c r="H15" i="36"/>
  <c r="H13" i="29" l="1"/>
  <c r="H11" i="29"/>
  <c r="H19" i="29" l="1"/>
  <c r="H18" i="29"/>
  <c r="H16" i="54" l="1"/>
  <c r="H15" i="54"/>
  <c r="H19" i="54" s="1"/>
  <c r="H11" i="53"/>
  <c r="H21" i="53"/>
  <c r="H20" i="53"/>
  <c r="H24" i="53" s="1"/>
  <c r="H15" i="53"/>
  <c r="H13" i="53"/>
  <c r="H11" i="54" l="1"/>
  <c r="H21" i="54" s="1"/>
  <c r="H16" i="53"/>
  <c r="H26" i="53" s="1"/>
  <c r="H21" i="52"/>
  <c r="H20" i="52"/>
  <c r="H24" i="52" s="1"/>
  <c r="H15" i="52"/>
  <c r="H13" i="52"/>
  <c r="H16" i="38"/>
  <c r="H15" i="38"/>
  <c r="H21" i="51"/>
  <c r="H20" i="51"/>
  <c r="H15" i="51"/>
  <c r="H21" i="50"/>
  <c r="H20" i="50"/>
  <c r="H15" i="50"/>
  <c r="H16" i="51" l="1"/>
  <c r="H26" i="51" s="1"/>
  <c r="H24" i="50"/>
  <c r="H24" i="51"/>
  <c r="H16" i="52"/>
  <c r="H26" i="52" s="1"/>
  <c r="H16" i="50"/>
  <c r="H26" i="50" s="1"/>
  <c r="H11" i="49" l="1"/>
  <c r="H22" i="49"/>
  <c r="H21" i="49"/>
  <c r="H25" i="49" s="1"/>
  <c r="H15" i="49"/>
  <c r="H13" i="49"/>
  <c r="H17" i="49" l="1"/>
  <c r="H27" i="49" s="1"/>
  <c r="H13" i="47" l="1"/>
  <c r="H12" i="48"/>
  <c r="H11" i="48"/>
  <c r="H18" i="48"/>
  <c r="H17" i="48"/>
  <c r="H21" i="48" s="1"/>
  <c r="H11" i="47"/>
  <c r="H21" i="47"/>
  <c r="H20" i="47"/>
  <c r="H24" i="47" s="1"/>
  <c r="H15" i="47"/>
  <c r="H21" i="46"/>
  <c r="H20" i="46"/>
  <c r="H24" i="46" s="1"/>
  <c r="H15" i="46"/>
  <c r="H16" i="47" l="1"/>
  <c r="H26" i="47" s="1"/>
  <c r="H13" i="48"/>
  <c r="H23" i="48" s="1"/>
  <c r="H16" i="46"/>
  <c r="H26" i="46" s="1"/>
  <c r="H17" i="44" l="1"/>
  <c r="H16" i="44"/>
  <c r="H20" i="44" s="1"/>
  <c r="H11" i="44"/>
  <c r="H10" i="44"/>
  <c r="H16" i="43"/>
  <c r="H15" i="43"/>
  <c r="H19" i="43" s="1"/>
  <c r="H10" i="43"/>
  <c r="H20" i="33"/>
  <c r="H19" i="33"/>
  <c r="H12" i="44" l="1"/>
  <c r="H22" i="44" s="1"/>
  <c r="H11" i="43"/>
  <c r="H21" i="43" s="1"/>
  <c r="H19" i="26"/>
  <c r="H18" i="26"/>
  <c r="H11" i="42"/>
  <c r="H21" i="42"/>
  <c r="H20" i="42"/>
  <c r="H15" i="42"/>
  <c r="H13" i="42"/>
  <c r="H24" i="42" l="1"/>
  <c r="H16" i="42"/>
  <c r="H26" i="42" l="1"/>
  <c r="H11" i="41"/>
  <c r="H21" i="41"/>
  <c r="H20" i="41"/>
  <c r="H15" i="41"/>
  <c r="H13" i="41"/>
  <c r="H16" i="41" l="1"/>
  <c r="H24" i="41"/>
  <c r="H26" i="41" l="1"/>
  <c r="H22" i="25"/>
  <c r="H21" i="25"/>
  <c r="H13" i="25"/>
  <c r="H11" i="25"/>
  <c r="H21" i="24" l="1"/>
  <c r="H20" i="24"/>
  <c r="H19" i="24"/>
  <c r="H24" i="23"/>
  <c r="H23" i="23"/>
  <c r="H22" i="23"/>
  <c r="H19" i="38" l="1"/>
  <c r="H11" i="36"/>
  <c r="H19" i="36"/>
  <c r="H11" i="38" l="1"/>
  <c r="H21" i="38" s="1"/>
  <c r="H21" i="36"/>
  <c r="H23" i="33" l="1"/>
  <c r="H14" i="33"/>
  <c r="H12" i="33"/>
  <c r="H15" i="33" l="1"/>
  <c r="H25" i="33" s="1"/>
  <c r="H11" i="32" l="1"/>
  <c r="H21" i="32"/>
  <c r="H13" i="32" l="1"/>
  <c r="H23" i="32" s="1"/>
  <c r="H12" i="29"/>
  <c r="H22" i="29"/>
  <c r="H14" i="29" l="1"/>
  <c r="H24" i="29" s="1"/>
  <c r="H11" i="26"/>
  <c r="H22" i="26"/>
  <c r="H13" i="26"/>
  <c r="H15" i="25"/>
  <c r="H16" i="25"/>
  <c r="H25" i="25"/>
  <c r="H16" i="24"/>
  <c r="H23" i="24" s="1"/>
  <c r="H19" i="23"/>
  <c r="H14" i="23"/>
  <c r="H12" i="23"/>
  <c r="H12" i="24" l="1"/>
  <c r="H25" i="24" s="1"/>
  <c r="H14" i="26"/>
  <c r="H24" i="26" s="1"/>
  <c r="H17" i="25"/>
  <c r="H27" i="25" s="1"/>
  <c r="H11" i="23" l="1"/>
  <c r="H9" i="23"/>
  <c r="H15" i="23" l="1"/>
  <c r="H26" i="23"/>
  <c r="H28" i="23" l="1"/>
</calcChain>
</file>

<file path=xl/sharedStrings.xml><?xml version="1.0" encoding="utf-8"?>
<sst xmlns="http://schemas.openxmlformats.org/spreadsheetml/2006/main" count="994" uniqueCount="209">
  <si>
    <t>Fees: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</si>
  <si>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</si>
  <si>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Technology Fee</t>
    </r>
    <r>
      <rPr>
        <vertAlign val="superscript"/>
        <sz val="11"/>
        <color theme="1"/>
        <rFont val="Calibri"/>
        <family val="2"/>
        <scheme val="minor"/>
      </rPr>
      <t>2</t>
    </r>
  </si>
  <si>
    <t>Yes</t>
  </si>
  <si>
    <t>No</t>
  </si>
  <si>
    <t>Total Charges:</t>
  </si>
  <si>
    <t>CHARGES</t>
  </si>
  <si>
    <t>Outside Scholarship(s)</t>
  </si>
  <si>
    <t>Other Assistance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</si>
  <si>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</si>
  <si>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</si>
  <si>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</si>
  <si>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</si>
  <si>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</si>
  <si>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Health &amp; Counseling Fee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</si>
  <si>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</si>
  <si>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Direct Graduate PLUS Loan</t>
    </r>
    <r>
      <rPr>
        <vertAlign val="superscript"/>
        <sz val="11"/>
        <color theme="1"/>
        <rFont val="Calibri"/>
        <family val="2"/>
        <scheme val="minor"/>
      </rPr>
      <t>4</t>
    </r>
  </si>
  <si>
    <t>Flat-Rate</t>
  </si>
  <si>
    <t>No Flat-Rate</t>
  </si>
  <si>
    <t>GSSW 4C &amp; West</t>
  </si>
  <si>
    <t>UCOL</t>
  </si>
  <si>
    <t>Health Insurance</t>
  </si>
  <si>
    <t>MBAs</t>
  </si>
  <si>
    <t>Denver MBA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</si>
  <si>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</si>
  <si>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</si>
  <si>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</si>
  <si>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</si>
  <si>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</si>
  <si>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</si>
  <si>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</si>
  <si>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</si>
  <si>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</si>
  <si>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13 credits</t>
  </si>
  <si>
    <t>14 credits</t>
  </si>
  <si>
    <t>15 credits</t>
  </si>
  <si>
    <t>16 credits</t>
  </si>
  <si>
    <t>17 credits</t>
  </si>
  <si>
    <t>18 credits</t>
  </si>
  <si>
    <t>19 credits</t>
  </si>
  <si>
    <t>20 credits</t>
  </si>
  <si>
    <t>not enrolled</t>
  </si>
  <si>
    <t>Tech Fee</t>
  </si>
  <si>
    <t>Executive PhD</t>
  </si>
  <si>
    <t>Student Fee</t>
  </si>
  <si>
    <t>Activity Fee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</si>
  <si>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</si>
  <si>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t>Payment(s) Made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</si>
  <si>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Technology fees are $4 per credit.</t>
    </r>
  </si>
  <si>
    <t>Are you a music student?</t>
  </si>
  <si>
    <t>Federal Pell Grant</t>
  </si>
  <si>
    <r>
      <t>Direct 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</si>
  <si>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Direct Parent PLUS Loan</t>
    </r>
    <r>
      <rPr>
        <vertAlign val="superscript"/>
        <sz val="11"/>
        <color theme="1"/>
        <rFont val="Calibri"/>
        <family val="2"/>
        <scheme val="minor"/>
      </rPr>
      <t>5</t>
    </r>
  </si>
  <si>
    <t>How many credits do you plan to take?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</si>
  <si>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Traditional Undergraduate Programs</t>
    </r>
  </si>
  <si>
    <t>DU Summer Grant</t>
  </si>
  <si>
    <r>
      <t>Eligible for the College Opportunity Fund?</t>
    </r>
    <r>
      <rPr>
        <vertAlign val="superscript"/>
        <sz val="11"/>
        <color theme="1"/>
        <rFont val="Calibri"/>
        <family val="2"/>
        <scheme val="minor"/>
      </rPr>
      <t>3</t>
    </r>
  </si>
  <si>
    <t>UG Act Fee</t>
  </si>
  <si>
    <t>COF</t>
  </si>
  <si>
    <t>UG</t>
  </si>
  <si>
    <r>
      <t xml:space="preserve">Financial Aid | Ph: 303-871-4020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</si>
  <si>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Are you a Korbel or Music student?</t>
  </si>
  <si>
    <t>Korbel</t>
  </si>
  <si>
    <t>Music</t>
  </si>
  <si>
    <t>DU Scholarship or Grant</t>
  </si>
  <si>
    <t>DU Scholarship or Grant (determined by academic department)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</si>
  <si>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Denver MBA Full-Time Program</t>
    </r>
  </si>
  <si>
    <t>What was the starting term of your cohort?</t>
  </si>
  <si>
    <t>Activity &amp; RTD Fee</t>
  </si>
  <si>
    <t>DU Scholarship or Grant (determined by the law school)</t>
  </si>
  <si>
    <t>Undergraduate Students:</t>
  </si>
  <si>
    <t>Traditional Undergraduate Programs</t>
  </si>
  <si>
    <t>Choose Your Program: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</si>
  <si>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Continuous Enrollment</t>
    </r>
  </si>
  <si>
    <t>Will you take any credits in addition to continuous enrollment?</t>
  </si>
  <si>
    <t>Cont Enroll</t>
  </si>
  <si>
    <t>2 credits</t>
  </si>
  <si>
    <t>3 credits</t>
  </si>
  <si>
    <t>Continuous Enrollment Fee</t>
  </si>
  <si>
    <t>No Additional Credits</t>
  </si>
  <si>
    <t>Will you use DU's Health &amp; Counseling Services?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</si>
  <si>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Daniels College of Business Executive PhD Program</t>
    </r>
  </si>
  <si>
    <t>Bus. Analytics</t>
  </si>
  <si>
    <t>How many credits will you take in the summer quarter?</t>
  </si>
  <si>
    <t>GSSW 2U</t>
  </si>
  <si>
    <t>DCB 2U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</si>
  <si>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This worksheet automatically deducts the 1.057% origination fee from the Direct Subsidized and Unsubsidized loan amounts.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</si>
  <si>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This worksheet automatically deducts the 4.228% origination fee from the Direct Parent PLUS loan amount.</t>
    </r>
  </si>
  <si>
    <t>When did you begin your program?</t>
  </si>
  <si>
    <t>2020 Fall Quarter or Later</t>
  </si>
  <si>
    <t>Prior to 2020 Fall Quarter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</si>
  <si>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This worksheet automatically deducts the 1.057% origination fee from the Direct Subsidized and Unsubsidized loan amounts.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</si>
  <si>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This worksheet automatically deducts the 4.228% origination fee from the Direct Graduate PLUS loan amount.</t>
    </r>
  </si>
  <si>
    <t>Summer Estimated Billing Worksheet</t>
  </si>
  <si>
    <t>Daniels College of Business:</t>
  </si>
  <si>
    <t>Denver MBA Full-Time Program</t>
  </si>
  <si>
    <t>All Other Programs</t>
  </si>
  <si>
    <t>Master's in Business Analytics Program</t>
  </si>
  <si>
    <t>2019 Fall Quarter or Later</t>
  </si>
  <si>
    <t>Prior to 2019 Fall Quarter</t>
  </si>
  <si>
    <t>DCB BA</t>
  </si>
  <si>
    <t>All Other Specialized Master's Programs</t>
  </si>
  <si>
    <t>Professional MBA Program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</si>
  <si>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Daniels College of Business Executive MBA Program</t>
    </r>
  </si>
  <si>
    <t>EMBA</t>
  </si>
  <si>
    <t>PMBA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</si>
  <si>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DCB Professional MBA &amp; MBA@Denver Online Program</t>
    </r>
  </si>
  <si>
    <t>Executive MBA Program</t>
  </si>
  <si>
    <t>Executive PhD Program</t>
  </si>
  <si>
    <t>MBA@Denver Online Program</t>
  </si>
  <si>
    <r>
      <t>These worksheets are designed to help you estimate your invoice for the summer term.</t>
    </r>
    <r>
      <rPr>
        <b/>
        <sz val="11"/>
        <color rgb="FF000000"/>
        <rFont val="Calibri"/>
        <family val="2"/>
        <scheme val="minor"/>
      </rPr>
      <t xml:space="preserve"> In order to complete this worksheet, you'll need a financial aid offer that indicates your aid eligibility for the summer term.</t>
    </r>
    <r>
      <rPr>
        <sz val="11"/>
        <color rgb="FF000000"/>
        <rFont val="Calibri"/>
        <family val="2"/>
        <scheme val="minor"/>
      </rPr>
      <t xml:space="preserve"> Fill in the sections highlighted in blue. You will likely not have all the types of aid listed in the "credits" section. Please remember that these worksheets are only a planning tool. Additional, unanticipated charges (such as specific course fees) or credits may be included on your actual invoice. </t>
    </r>
  </si>
  <si>
    <t>Sport Coaching Master's or Certificate Program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</si>
  <si>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Denver Campus MSW Program</t>
    </r>
  </si>
  <si>
    <t>2020 Summer Quarter or Later</t>
  </si>
  <si>
    <t>Prior to 2020 Summer Quarter</t>
  </si>
  <si>
    <t>GSSW OC</t>
  </si>
  <si>
    <t>New</t>
  </si>
  <si>
    <t>Cont</t>
  </si>
  <si>
    <t>Fees</t>
  </si>
  <si>
    <t>Graduate School of Social Work:</t>
  </si>
  <si>
    <t>Graduate School of Professional Psychology:</t>
  </si>
  <si>
    <t>On-Campus MSW Program</t>
  </si>
  <si>
    <t>On-Campus PhD Program</t>
  </si>
  <si>
    <t>Western Colorado or Four Corners Program</t>
  </si>
  <si>
    <t>MSW@Denver Online Program</t>
  </si>
  <si>
    <t>Korbel Student Fee</t>
  </si>
  <si>
    <t>Josef Korbel School of International Studies:</t>
  </si>
  <si>
    <t>Master's or Certificate Programs</t>
  </si>
  <si>
    <t>Doctoral Programs</t>
  </si>
  <si>
    <t>MLIS OC</t>
  </si>
  <si>
    <t>MCE 2U</t>
  </si>
  <si>
    <t>Morgridge College of Education:</t>
  </si>
  <si>
    <t>Child, Family &amp; School Psychology M.A. or Ed.S.</t>
  </si>
  <si>
    <t>Counseling Psychology M.A.</t>
  </si>
  <si>
    <t>Curriculum &amp; Instruction M.A.</t>
  </si>
  <si>
    <t>Early Childhood Special Education M.A. or Certificate</t>
  </si>
  <si>
    <t>Higher Education M.A.</t>
  </si>
  <si>
    <t>Library Information Science M.A. or Certificate - On-Campus</t>
  </si>
  <si>
    <t>MLIS @Denver Online Program</t>
  </si>
  <si>
    <t>Research Methods &amp; Statistics M.A.</t>
  </si>
  <si>
    <t>SchoolCounseling@Denver Online Program</t>
  </si>
  <si>
    <t>Teacher Education M.A. or Certificate</t>
  </si>
  <si>
    <t>Ph.D. or Ed.D. Programs</t>
  </si>
  <si>
    <t>Natural Sciences &amp; Mathematics:</t>
  </si>
  <si>
    <t>PSM in Biomedical Sciences or Physiology &amp; MS in Geographic Information Science (Online)</t>
  </si>
  <si>
    <t>Data Science</t>
  </si>
  <si>
    <t>Richie School of Engineering &amp; Computer Science:</t>
  </si>
  <si>
    <t>Cyber Security Program</t>
  </si>
  <si>
    <t>Data Science - On-Campus Program</t>
  </si>
  <si>
    <t>Data Science - Online Program</t>
  </si>
  <si>
    <t>All other programs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</si>
  <si>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Sturm College of Law</t>
    </r>
  </si>
  <si>
    <t>Law</t>
  </si>
  <si>
    <t>Sturm College of Law:</t>
  </si>
  <si>
    <t>All Programs (including Graduate Tax)</t>
  </si>
  <si>
    <t>All Programs</t>
  </si>
  <si>
    <t>Continuous Enrollment: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</si>
  <si>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Four Corners and Western CO MSW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</si>
  <si>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MSW@Denver Online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</si>
  <si>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DCB Master's in Business Analytics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</si>
  <si>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Korbel Master's and Certificate Programs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</si>
  <si>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Morgridge Online Programs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</si>
  <si>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Ritchie Data Science On-Campus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</si>
  <si>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Ritchie Data Science Online Program</t>
    </r>
  </si>
  <si>
    <t>Grad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</si>
  <si>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Tuition is $1,383 per credit. </t>
    </r>
  </si>
  <si>
    <t>FY23</t>
  </si>
  <si>
    <t>Health fee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</si>
  <si>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Students eligible for the College Opportunity Fund can receive $38.67 per credit. Learn more at
  </t>
    </r>
    <r>
      <rPr>
        <u/>
        <sz val="11"/>
        <color rgb="FF98002E"/>
        <rFont val="Calibri"/>
        <family val="2"/>
        <scheme val="minor"/>
      </rPr>
      <t>https://cof.college-assist.org/</t>
    </r>
    <r>
      <rPr>
        <sz val="11"/>
        <color theme="1"/>
        <rFont val="Calibri"/>
        <family val="2"/>
        <scheme val="minor"/>
      </rPr>
      <t xml:space="preserve">. 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</si>
  <si>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This worksheet automatically deducts the 1.057% origination fee from the Direct Subsidized and
  Unsubsidized loan amounts.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</si>
  <si>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This worksheet automatically deducts the 4.228% origination fee from the Direct Parent PLUS loan
  amount.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</si>
  <si>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Students eligible for the College Opportunity Fund can receive $38.67 per credit. Learn more at  </t>
    </r>
    <r>
      <rPr>
        <u/>
        <sz val="11"/>
        <color rgb="FF98002E"/>
        <rFont val="Calibri"/>
        <family val="2"/>
        <scheme val="minor"/>
      </rPr>
      <t>https://cof.college-assist.org/</t>
    </r>
    <r>
      <rPr>
        <sz val="11"/>
        <color theme="1"/>
        <rFont val="Calibri"/>
        <family val="2"/>
        <scheme val="minor"/>
      </rPr>
      <t xml:space="preserve">. </t>
    </r>
  </si>
  <si>
    <t>MCE 834</t>
  </si>
  <si>
    <t>FY24</t>
  </si>
  <si>
    <t>834 per credit</t>
  </si>
  <si>
    <t>2024 Fall Quarter</t>
  </si>
  <si>
    <t>2023 Fall Quarter</t>
  </si>
  <si>
    <t>2024 Spring Quarter</t>
  </si>
  <si>
    <t>2025 Spring Quarter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</si>
  <si>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charged at a flat rate for students enrolled in 12-18 credits per quarter. Students
  enrolled in less than 12 credits will be charged $1,668 per credit.</t>
    </r>
  </si>
  <si>
    <t>SUMMER 2025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</si>
  <si>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for the cohort that started in the 2023 fall quarter is $1,494 per credit. Tuition for the cohort starting in the 2024 fall quarter is $1,568 per credit.</t>
    </r>
  </si>
  <si>
    <t>FY25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</si>
  <si>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College of Professional Studies Programs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</si>
  <si>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$1,164 per credit for students who started their program in the fall of 2020 or later. Students who started their program prior to the fall of 2020 are charged $1,080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</si>
  <si>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$834 per credit for students who started their program in the fall of 2020 or later. Students who started their program prior to the fall of 2020 are charged $1,612 per credit, with a flat rate of $19,344 if enrolled in 12-18 credits.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</si>
  <si>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College of Prof. Studies Bachelor's Completion Students</t>
    </r>
  </si>
  <si>
    <t>Summer 2025 Estimated Billing Worksheets</t>
  </si>
  <si>
    <t>College of Prof. Studies Bachelor's Completion Program</t>
  </si>
  <si>
    <t>College of Professional Studies: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</si>
  <si>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$781 per credit.</t>
    </r>
  </si>
  <si>
    <t>Transportation Fee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</si>
  <si>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$1,236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</si>
  <si>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$1,219 per credit for students who started their program in the fall of 2019 or later. Students who started their program prior to the fall of 2019 are charged $1,668 per credit, with a flat rate of $20,016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</si>
  <si>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$17,428.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</si>
  <si>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$1,310 per credit for students who started their program in the summer of 2020 or later. Students who started their program prior to the summer of 2020 are charged $1,668 per credit, with a flat rate of $20,0016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</si>
  <si>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$1,447 per credit for students who started their program in the fall of 2020 or later. Students who started their program prior to the fall of 2020 are charged $1,668 per credit, with a flat rate of $20,016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</si>
  <si>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$1,395 per credit for students who started their program in the fall of 2020 or later. Students who started their program prior to the fall of 2020 are charged $1,668 per credit, with a flat rate of $20,016 if enrolled in 12-18 credits.</t>
    </r>
  </si>
  <si>
    <t>MCE 1395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</si>
  <si>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$1,166 per credit for students who started their program in the fall of 2020 or later. Students who started their program prior to the fall of 2020 are charged $1,668 per credit, with a flat rate of $20,016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</si>
  <si>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$1070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</si>
  <si>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$834 per credit for students who started their program in the fall of 2020 or later. Students who started their program prior to the fall of 2020 are charged $1,668 per credit, with a flat rate of $20,016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</si>
  <si>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$1,219 per credit for students who started their program in the fall of 2020 or later. Students who started their program prior to the fall of 2020 are charged $1,668 per credit, with a flat rate of $20,016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</si>
  <si>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$834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</si>
  <si>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$2,051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</si>
  <si>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$1,668 per credit.</t>
    </r>
  </si>
  <si>
    <t>Activity Fee3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</si>
  <si>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$1,668 per credit. Students who started their program prior to the fall of 2020 are charged a flat rate of $20,016 if enrolled in 12-18 credits.</t>
    </r>
  </si>
  <si>
    <t>1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</si>
</sst>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rgb="FFBA0C2F"/>
      <name val="Calibri"/>
      <family val="2"/>
      <scheme val="minor"/>
    </font>
    <font>
      <sz val="11"/>
      <color rgb="FFBA0C2F"/>
      <name val="Calibri"/>
      <family val="2"/>
      <scheme val="minor"/>
    </font>
    <font>
      <b/>
      <i/>
      <sz val="13"/>
      <color rgb="FFBA0C2F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0" borderId="0" xfId="1" applyFont="1"/>
    <xf numFmtId="0" fontId="0" fillId="0" borderId="3" xfId="0" applyBorder="1"/>
    <xf numFmtId="0" fontId="2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left" indent="2"/>
    </xf>
    <xf numFmtId="0" fontId="0" fillId="0" borderId="6" xfId="0" applyBorder="1"/>
    <xf numFmtId="0" fontId="7" fillId="0" borderId="6" xfId="0" applyFont="1" applyBorder="1"/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horizontal="right" vertical="top"/>
    </xf>
    <xf numFmtId="44" fontId="0" fillId="4" borderId="3" xfId="1" applyFont="1" applyFill="1" applyBorder="1" applyProtection="1">
      <protection locked="0"/>
    </xf>
    <xf numFmtId="44" fontId="9" fillId="0" borderId="6" xfId="1" applyFont="1" applyBorder="1"/>
    <xf numFmtId="0" fontId="9" fillId="0" borderId="6" xfId="0" applyFont="1" applyBorder="1"/>
    <xf numFmtId="0" fontId="5" fillId="0" borderId="0" xfId="0" applyFont="1" applyAlignment="1">
      <alignment horizontal="left" wrapText="1" indent="1"/>
    </xf>
    <xf numFmtId="0" fontId="0" fillId="2" borderId="4" xfId="0" applyFill="1" applyBorder="1" applyProtection="1"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indent="2"/>
    </xf>
    <xf numFmtId="0" fontId="2" fillId="0" borderId="1" xfId="0" applyFont="1" applyBorder="1"/>
    <xf numFmtId="44" fontId="2" fillId="0" borderId="1" xfId="1" applyFont="1" applyBorder="1"/>
    <xf numFmtId="0" fontId="0" fillId="0" borderId="0" xfId="0" applyAlignment="1">
      <alignment horizontal="left"/>
    </xf>
    <xf numFmtId="44" fontId="0" fillId="0" borderId="0" xfId="1" applyFont="1" applyFill="1"/>
    <xf numFmtId="0" fontId="12" fillId="0" borderId="0" xfId="2" applyAlignment="1" applyProtection="1">
      <alignment horizontal="left" indent="5"/>
      <protection locked="0"/>
    </xf>
    <xf numFmtId="0" fontId="0" fillId="0" borderId="0" xfId="0" applyProtection="1">
      <protection locked="0"/>
    </xf>
    <xf numFmtId="0" fontId="0" fillId="2" borderId="9" xfId="0" applyFill="1" applyBorder="1" applyProtection="1">
      <protection locked="0"/>
    </xf>
    <xf numFmtId="0" fontId="3" fillId="0" borderId="0" xfId="0" applyFont="1" applyAlignment="1">
      <alignment vertical="top"/>
    </xf>
    <xf numFmtId="44" fontId="0" fillId="4" borderId="0" xfId="1" applyFont="1" applyFill="1"/>
    <xf numFmtId="0" fontId="0" fillId="4" borderId="0" xfId="0" applyFill="1"/>
    <xf numFmtId="44" fontId="0" fillId="3" borderId="0" xfId="0" applyNumberFormat="1" applyFill="1"/>
    <xf numFmtId="0" fontId="12" fillId="0" borderId="0" xfId="2" applyAlignment="1" applyProtection="1">
      <alignment horizontal="left" indent="5"/>
    </xf>
    <xf numFmtId="0" fontId="2" fillId="0" borderId="0" xfId="0" applyFont="1" applyAlignment="1">
      <alignment horizontal="left" indent="3"/>
    </xf>
    <xf numFmtId="44" fontId="0" fillId="2" borderId="10" xfId="1" applyFont="1" applyFill="1" applyBorder="1" applyProtection="1">
      <protection locked="0"/>
    </xf>
    <xf numFmtId="0" fontId="0" fillId="4" borderId="0" xfId="0" applyFill="1" applyAlignment="1">
      <alignment horizontal="left"/>
    </xf>
    <xf numFmtId="0" fontId="0" fillId="4" borderId="3" xfId="0" applyFill="1" applyBorder="1" applyProtection="1">
      <protection locked="0"/>
    </xf>
    <xf numFmtId="44" fontId="0" fillId="0" borderId="0" xfId="1" applyFont="1" applyProtection="1"/>
    <xf numFmtId="0" fontId="13" fillId="0" borderId="0" xfId="0" applyFont="1" applyAlignment="1">
      <alignment horizontal="left" vertical="top" indent="3"/>
    </xf>
    <xf numFmtId="0" fontId="0" fillId="5" borderId="0" xfId="0" applyFill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3" xfId="0" applyFont="1" applyBorder="1" applyAlignment="1">
      <alignment horizontal="right" wrapText="1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/>
    </xf>
    <xf numFmtId="0" fontId="12" fillId="3" borderId="0" xfId="2" applyFill="1" applyAlignment="1" applyProtection="1">
      <alignment horizontal="left" indent="2"/>
      <protection locked="0"/>
    </xf>
    <xf numFmtId="0" fontId="12" fillId="3" borderId="11" xfId="2" applyFill="1" applyBorder="1" applyAlignment="1" applyProtection="1">
      <alignment horizontal="left" indent="2"/>
      <protection locked="0"/>
    </xf>
    <xf numFmtId="0" fontId="12" fillId="3" borderId="3" xfId="2" applyFill="1" applyBorder="1" applyAlignment="1" applyProtection="1">
      <alignment horizontal="left" indent="2"/>
      <protection locked="0"/>
    </xf>
    <xf numFmtId="0" fontId="12" fillId="3" borderId="12" xfId="2" applyFill="1" applyBorder="1" applyAlignment="1" applyProtection="1">
      <alignment horizontal="left" indent="2"/>
      <protection locked="0"/>
    </xf>
    <xf numFmtId="0" fontId="12" fillId="3" borderId="3" xfId="2" applyFill="1" applyBorder="1" applyAlignment="1" applyProtection="1">
      <alignment horizontal="left"/>
      <protection locked="0"/>
    </xf>
    <xf numFmtId="0" fontId="12" fillId="3" borderId="12" xfId="2" applyFill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BA0C2F"/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1</xdr:col>
      <xdr:colOff>1887648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542283</xdr:colOff>
      <xdr:row>1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764658" cy="4099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715794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712619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539750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715794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750441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969641" cy="457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542283</xdr:colOff>
      <xdr:row>1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764658" cy="4099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750441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969641" cy="45762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712619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545458</xdr:colOff>
      <xdr:row>1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764658" cy="4099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539750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712619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583280</xdr:colOff>
      <xdr:row>1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05655" cy="4195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Aid/Communication/1819/Awards/UGs/1819_ug_billing_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itional Students"/>
      <sheetName val="University College Students"/>
      <sheetName val="Data"/>
    </sheetNames>
    <sheetDataSet>
      <sheetData sheetId="0"/>
      <sheetData sheetId="1"/>
      <sheetData sheetId="2">
        <row r="1">
          <cell r="A1" t="str">
            <v>6 credits/quarter</v>
          </cell>
        </row>
        <row r="2">
          <cell r="A2" t="str">
            <v>7 credits/quarter</v>
          </cell>
        </row>
        <row r="3">
          <cell r="A3" t="str">
            <v>8 credits/quarter</v>
          </cell>
        </row>
        <row r="4">
          <cell r="A4" t="str">
            <v>9 credits/quarter</v>
          </cell>
        </row>
        <row r="5">
          <cell r="A5" t="str">
            <v>10 credits/quarter</v>
          </cell>
        </row>
        <row r="6">
          <cell r="A6" t="str">
            <v>11 credits/quarter</v>
          </cell>
        </row>
        <row r="7">
          <cell r="A7" t="str">
            <v>12 credits/quarter</v>
          </cell>
        </row>
        <row r="8">
          <cell r="A8" t="str">
            <v>13 credits/quarter</v>
          </cell>
        </row>
        <row r="9">
          <cell r="A9" t="str">
            <v>14 credits/quarter</v>
          </cell>
        </row>
        <row r="10">
          <cell r="A10" t="str">
            <v>15 credits/quarter</v>
          </cell>
        </row>
        <row r="11">
          <cell r="A11" t="str">
            <v>16 credits/quarter</v>
          </cell>
        </row>
        <row r="12">
          <cell r="A12" t="str">
            <v>17 credits/quarter</v>
          </cell>
        </row>
        <row r="13">
          <cell r="A13" t="str">
            <v>18 credits/quarter</v>
          </cell>
        </row>
        <row r="14">
          <cell r="A14" t="str">
            <v>19 credits/quarter</v>
          </cell>
        </row>
        <row r="15">
          <cell r="A15" t="str">
            <v>20 credits/quarter</v>
          </cell>
        </row>
        <row r="16">
          <cell r="A16" t="str">
            <v>21 credits/quarter</v>
          </cell>
        </row>
        <row r="17">
          <cell r="A17" t="str">
            <v>22 credits/quarter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du.edu/health-and-counseling-center/coveragecosts/fe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1"/>
  <sheetViews>
    <sheetView showGridLines="0" showRowColHeaders="0" tabSelected="1" showRuler="0" zoomScaleNormal="100" workbookViewId="0">
      <selection activeCell="B19" sqref="B19"/>
    </sheetView>
  </sheetViews>
  <sheetFormatPr defaultRowHeight="15" x14ac:dyDescent="0.25"/>
  <cols>
    <col min="1" max="1" width="4.140625" customWidth="1"/>
    <col min="2" max="2" width="74.85546875" customWidth="1"/>
    <col min="3" max="3" width="12.85546875" style="42" customWidth="1"/>
    <col min="4" max="4" width="26.5703125" customWidth="1"/>
  </cols>
  <sheetData>
    <row r="1" spans="1:4" ht="17.25" customHeight="1" x14ac:dyDescent="0.25">
      <c r="A1" s="31"/>
    </row>
    <row r="2" spans="1:4" ht="47.25" customHeight="1" x14ac:dyDescent="0.35">
      <c r="B2" s="52" t="s">
        <v>187</v>
      </c>
      <c r="C2" s="53"/>
      <c r="D2" s="53"/>
    </row>
    <row r="3" spans="1:4" ht="8.25" customHeight="1" x14ac:dyDescent="0.25">
      <c r="B3" s="17"/>
      <c r="C3" s="18"/>
      <c r="D3" s="18"/>
    </row>
    <row r="4" spans="1:4" ht="78" customHeight="1" x14ac:dyDescent="0.25">
      <c r="B4" s="54" t="s">
        <v>110</v>
      </c>
      <c r="C4" s="54"/>
      <c r="D4" s="54"/>
    </row>
    <row r="5" spans="1:4" ht="21.75" customHeight="1" x14ac:dyDescent="0.25">
      <c r="C5"/>
    </row>
    <row r="6" spans="1:4" ht="27" customHeight="1" x14ac:dyDescent="0.25">
      <c r="B6" s="43" t="s">
        <v>72</v>
      </c>
      <c r="C6"/>
    </row>
    <row r="7" spans="1:4" x14ac:dyDescent="0.25">
      <c r="B7" s="38" t="s">
        <v>70</v>
      </c>
    </row>
    <row r="8" spans="1:4" x14ac:dyDescent="0.25">
      <c r="B8" s="30" t="s">
        <v>71</v>
      </c>
      <c r="C8"/>
    </row>
    <row r="9" spans="1:4" x14ac:dyDescent="0.25">
      <c r="B9" s="30" t="s">
        <v>188</v>
      </c>
    </row>
    <row r="10" spans="1:4" x14ac:dyDescent="0.25">
      <c r="B10" s="38"/>
    </row>
    <row r="11" spans="1:4" x14ac:dyDescent="0.25">
      <c r="B11" s="38"/>
    </row>
    <row r="12" spans="1:4" x14ac:dyDescent="0.25">
      <c r="B12" s="30"/>
    </row>
    <row r="13" spans="1:4" x14ac:dyDescent="0.25">
      <c r="B13" s="30"/>
    </row>
    <row r="14" spans="1:4" x14ac:dyDescent="0.25">
      <c r="B14" s="37"/>
    </row>
    <row r="15" spans="1:4" x14ac:dyDescent="0.25">
      <c r="B15" s="38" t="s">
        <v>94</v>
      </c>
    </row>
    <row r="16" spans="1:4" x14ac:dyDescent="0.25">
      <c r="B16" s="30" t="s">
        <v>97</v>
      </c>
    </row>
    <row r="17" spans="2:2" x14ac:dyDescent="0.25">
      <c r="B17" s="30" t="s">
        <v>101</v>
      </c>
    </row>
    <row r="18" spans="2:2" x14ac:dyDescent="0.25">
      <c r="B18" s="30" t="s">
        <v>95</v>
      </c>
    </row>
    <row r="19" spans="2:2" x14ac:dyDescent="0.25">
      <c r="B19" s="30" t="s">
        <v>107</v>
      </c>
    </row>
    <row r="20" spans="2:2" x14ac:dyDescent="0.25">
      <c r="B20" s="30" t="s">
        <v>108</v>
      </c>
    </row>
    <row r="21" spans="2:2" x14ac:dyDescent="0.25">
      <c r="B21" s="30" t="s">
        <v>109</v>
      </c>
    </row>
    <row r="22" spans="2:2" x14ac:dyDescent="0.25">
      <c r="B22" s="30" t="s">
        <v>102</v>
      </c>
    </row>
    <row r="23" spans="2:2" x14ac:dyDescent="0.25">
      <c r="B23" s="37"/>
    </row>
    <row r="24" spans="2:2" x14ac:dyDescent="0.25">
      <c r="B24" s="38" t="s">
        <v>120</v>
      </c>
    </row>
    <row r="25" spans="2:2" x14ac:dyDescent="0.25">
      <c r="B25" s="30" t="s">
        <v>111</v>
      </c>
    </row>
    <row r="26" spans="2:2" x14ac:dyDescent="0.25">
      <c r="B26" s="30" t="s">
        <v>96</v>
      </c>
    </row>
    <row r="27" spans="2:2" x14ac:dyDescent="0.25">
      <c r="B27" s="37"/>
    </row>
    <row r="28" spans="2:2" x14ac:dyDescent="0.25">
      <c r="B28" s="38" t="s">
        <v>119</v>
      </c>
    </row>
    <row r="29" spans="2:2" x14ac:dyDescent="0.25">
      <c r="B29" s="30" t="s">
        <v>121</v>
      </c>
    </row>
    <row r="30" spans="2:2" x14ac:dyDescent="0.25">
      <c r="B30" s="30" t="s">
        <v>122</v>
      </c>
    </row>
    <row r="31" spans="2:2" x14ac:dyDescent="0.25">
      <c r="B31" s="30" t="s">
        <v>123</v>
      </c>
    </row>
    <row r="32" spans="2:2" x14ac:dyDescent="0.25">
      <c r="B32" s="30" t="s">
        <v>124</v>
      </c>
    </row>
    <row r="33" spans="2:2" x14ac:dyDescent="0.25">
      <c r="B33" s="37"/>
    </row>
    <row r="34" spans="2:2" x14ac:dyDescent="0.25">
      <c r="B34" s="38" t="s">
        <v>126</v>
      </c>
    </row>
    <row r="35" spans="2:2" x14ac:dyDescent="0.25">
      <c r="B35" s="30" t="s">
        <v>127</v>
      </c>
    </row>
    <row r="36" spans="2:2" x14ac:dyDescent="0.25">
      <c r="B36" s="30" t="s">
        <v>128</v>
      </c>
    </row>
    <row r="37" spans="2:2" x14ac:dyDescent="0.25">
      <c r="B37" s="37"/>
    </row>
    <row r="38" spans="2:2" x14ac:dyDescent="0.25">
      <c r="B38" s="38" t="s">
        <v>131</v>
      </c>
    </row>
    <row r="39" spans="2:2" x14ac:dyDescent="0.25">
      <c r="B39" s="30" t="s">
        <v>132</v>
      </c>
    </row>
    <row r="40" spans="2:2" x14ac:dyDescent="0.25">
      <c r="B40" s="30" t="s">
        <v>133</v>
      </c>
    </row>
    <row r="41" spans="2:2" x14ac:dyDescent="0.25">
      <c r="B41" s="30" t="s">
        <v>134</v>
      </c>
    </row>
    <row r="42" spans="2:2" x14ac:dyDescent="0.25">
      <c r="B42" s="30" t="s">
        <v>135</v>
      </c>
    </row>
    <row r="43" spans="2:2" x14ac:dyDescent="0.25">
      <c r="B43" s="30" t="s">
        <v>136</v>
      </c>
    </row>
    <row r="44" spans="2:2" x14ac:dyDescent="0.25">
      <c r="B44" s="30" t="s">
        <v>137</v>
      </c>
    </row>
    <row r="45" spans="2:2" x14ac:dyDescent="0.25">
      <c r="B45" s="30" t="s">
        <v>138</v>
      </c>
    </row>
    <row r="46" spans="2:2" x14ac:dyDescent="0.25">
      <c r="B46" s="30" t="s">
        <v>139</v>
      </c>
    </row>
    <row r="47" spans="2:2" x14ac:dyDescent="0.25">
      <c r="B47" s="30" t="s">
        <v>140</v>
      </c>
    </row>
    <row r="48" spans="2:2" x14ac:dyDescent="0.25">
      <c r="B48" s="30" t="s">
        <v>141</v>
      </c>
    </row>
    <row r="49" spans="2:2" x14ac:dyDescent="0.25">
      <c r="B49" s="30" t="s">
        <v>142</v>
      </c>
    </row>
    <row r="50" spans="2:2" x14ac:dyDescent="0.25">
      <c r="B50" s="37"/>
    </row>
    <row r="51" spans="2:2" x14ac:dyDescent="0.25">
      <c r="B51" s="38" t="s">
        <v>143</v>
      </c>
    </row>
    <row r="52" spans="2:2" x14ac:dyDescent="0.25">
      <c r="B52" s="30" t="s">
        <v>144</v>
      </c>
    </row>
    <row r="53" spans="2:2" x14ac:dyDescent="0.25">
      <c r="B53" s="30" t="s">
        <v>96</v>
      </c>
    </row>
    <row r="54" spans="2:2" x14ac:dyDescent="0.25">
      <c r="B54" s="37"/>
    </row>
    <row r="55" spans="2:2" x14ac:dyDescent="0.25">
      <c r="B55" s="38" t="s">
        <v>146</v>
      </c>
    </row>
    <row r="56" spans="2:2" x14ac:dyDescent="0.25">
      <c r="B56" s="30" t="s">
        <v>147</v>
      </c>
    </row>
    <row r="57" spans="2:2" x14ac:dyDescent="0.25">
      <c r="B57" s="30" t="s">
        <v>148</v>
      </c>
    </row>
    <row r="58" spans="2:2" x14ac:dyDescent="0.25">
      <c r="B58" s="30" t="s">
        <v>149</v>
      </c>
    </row>
    <row r="59" spans="2:2" x14ac:dyDescent="0.25">
      <c r="B59" s="30" t="s">
        <v>150</v>
      </c>
    </row>
    <row r="60" spans="2:2" x14ac:dyDescent="0.25">
      <c r="B60" s="37"/>
    </row>
    <row r="61" spans="2:2" x14ac:dyDescent="0.25">
      <c r="B61" s="38" t="s">
        <v>153</v>
      </c>
    </row>
    <row r="62" spans="2:2" x14ac:dyDescent="0.25">
      <c r="B62" s="30" t="s">
        <v>154</v>
      </c>
    </row>
    <row r="63" spans="2:2" x14ac:dyDescent="0.25">
      <c r="B63" s="37"/>
    </row>
    <row r="64" spans="2:2" x14ac:dyDescent="0.25">
      <c r="B64" s="38" t="s">
        <v>189</v>
      </c>
    </row>
    <row r="65" spans="2:4" x14ac:dyDescent="0.25">
      <c r="B65" s="30" t="s">
        <v>155</v>
      </c>
    </row>
    <row r="66" spans="2:4" x14ac:dyDescent="0.25">
      <c r="B66" s="37"/>
    </row>
    <row r="67" spans="2:4" x14ac:dyDescent="0.25">
      <c r="B67" s="38" t="s">
        <v>156</v>
      </c>
    </row>
    <row r="68" spans="2:4" x14ac:dyDescent="0.25">
      <c r="B68" s="30" t="s">
        <v>155</v>
      </c>
    </row>
    <row r="69" spans="2:4" x14ac:dyDescent="0.25">
      <c r="B69" s="37"/>
    </row>
    <row r="71" spans="2:4" x14ac:dyDescent="0.25">
      <c r="B71" s="51" t="s">
        <v>13</v>
      </c>
      <c r="C71" s="51"/>
      <c r="D71" s="51"/>
    </row>
  </sheetData>
  <sheetProtection selectLockedCells="1"/>
  <mergeCells count="3">
    <mergeCell ref="B71:D71"/>
    <mergeCell ref="B2:D2"/>
    <mergeCell ref="B4:D4"/>
  </mergeCells>
  <hyperlinks>
    <hyperlink ref="B8" location="'Traditional UG'!A1" display="Traditional Undergraduate Programs" xr:uid="{00000000-0004-0000-0000-000000000000}"/>
    <hyperlink ref="B9" location="'Bachelor''s Completion'!A1" display="College of Prof. Studies Bachelor's Completion Program" xr:uid="{00000000-0004-0000-0000-000001000000}"/>
    <hyperlink ref="B16" location="'DCB BA'!A1" display="Master's in Business Analytics Program" xr:uid="{00000000-0004-0000-0000-000004000000}"/>
    <hyperlink ref="B17" location="'1490'!A1" display="All Other Specialized Master's Programs" xr:uid="{00000000-0004-0000-0000-000005000000}"/>
    <hyperlink ref="B18" location="'Denver MBA'!A1" display="Denver MBA Full-Time Program" xr:uid="{00000000-0004-0000-0000-000006000000}"/>
    <hyperlink ref="B19" location="EMBA!A1" display="Executive MBA Program" xr:uid="{00000000-0004-0000-0000-000007000000}"/>
    <hyperlink ref="B20" location="'DCB PhD'!A1" display="Executive PhD Program" xr:uid="{00000000-0004-0000-0000-000008000000}"/>
    <hyperlink ref="B21" location="PMBA!A1" display="MBA@Denver Online Program" xr:uid="{00000000-0004-0000-0000-000009000000}"/>
    <hyperlink ref="B22" location="PMBA!A1" display="Professional MBA Program" xr:uid="{00000000-0004-0000-0000-00000A000000}"/>
    <hyperlink ref="B25" location="'834'!A1" display="Sport Coaching Master's or Certificate Program" xr:uid="{00000000-0004-0000-0000-00000B000000}"/>
    <hyperlink ref="B26" location="'1668'!A1" display="All Other Programs" xr:uid="{00000000-0004-0000-0000-00000C000000}"/>
    <hyperlink ref="B29" location="'GSSW OC'!A1" display="On-Campus MSW Program" xr:uid="{00000000-0004-0000-0000-00000D000000}"/>
    <hyperlink ref="B30" location="'1668'!A1" display="On-Campus PhD Program" xr:uid="{00000000-0004-0000-0000-00000E000000}"/>
    <hyperlink ref="B31" location="'GSSW 4C West'!A1" display="Western Colorado or Four Corners Program" xr:uid="{00000000-0004-0000-0000-00000F000000}"/>
    <hyperlink ref="B32" location="'MSW@Denver'!A1" display="MSW@Denver Online Program" xr:uid="{00000000-0004-0000-0000-000010000000}"/>
    <hyperlink ref="B35" location="JKSIS!A1" display="Master's or Certificate Programs" xr:uid="{00000000-0004-0000-0000-000011000000}"/>
    <hyperlink ref="B36" location="'1668'!A1" display="Doctoral Programs" xr:uid="{00000000-0004-0000-0000-000012000000}"/>
    <hyperlink ref="B39" location="'MCE 1395'!A1" display="Child, Family &amp; School Psychology M.A. or Ed.S." xr:uid="{00000000-0004-0000-0000-000013000000}"/>
    <hyperlink ref="B40" location="'MCE 1395'!A1" display="Counseling Psychology M.A." xr:uid="{00000000-0004-0000-0000-000014000000}"/>
    <hyperlink ref="B41" location="'MCE 1395'!A1" display="Curriculum &amp; Instruction M.A." xr:uid="{00000000-0004-0000-0000-000015000000}"/>
    <hyperlink ref="B42" location="'MCE 834'!A1" display="Early Childhood Special Education M.A. or Certificate" xr:uid="{00000000-0004-0000-0000-000016000000}"/>
    <hyperlink ref="B43" location="'MCE 1395'!A1" display="Higher Education M.A." xr:uid="{00000000-0004-0000-0000-000017000000}"/>
    <hyperlink ref="B44" location="'MLIS OC'!A1" display="Library Information Science M.A. or Certificate - On-Campus" xr:uid="{00000000-0004-0000-0000-000018000000}"/>
    <hyperlink ref="B45" location="'MCE 2U'!A1" display="MLIS @Denver Online Program" xr:uid="{00000000-0004-0000-0000-000019000000}"/>
    <hyperlink ref="B47" location="'MCE 2U'!A1" display="SchoolCounseling@Denver Online Program" xr:uid="{00000000-0004-0000-0000-00001A000000}"/>
    <hyperlink ref="B46" location="'MCE 1395'!A1" display="Research Methods &amp; Statistics M.A." xr:uid="{00000000-0004-0000-0000-00001B000000}"/>
    <hyperlink ref="B48" location="'MCE 834'!A1" display="Teacher Education M.A. or Certificate" xr:uid="{00000000-0004-0000-0000-00001C000000}"/>
    <hyperlink ref="B49" location="'1668'!A1" display="Ph.D. or Ed.D. Programs" xr:uid="{00000000-0004-0000-0000-00001D000000}"/>
    <hyperlink ref="B52" location="'MCE 834'!A1" display="PSM in Biomedical Sciences or Physiology &amp; MS in Geographic Information Science (Online)" xr:uid="{00000000-0004-0000-0000-00001E000000}"/>
    <hyperlink ref="B53" location="'1668'!A1" display="All Other Programs" xr:uid="{00000000-0004-0000-0000-00001F000000}"/>
    <hyperlink ref="B56" location="'834'!A1" display="Cyber Security Program" xr:uid="{00000000-0004-0000-0000-000020000000}"/>
    <hyperlink ref="B57" location="'DS OC'!A1" display="Data Science - On-Campus Program" xr:uid="{00000000-0004-0000-0000-000021000000}"/>
    <hyperlink ref="B58" location="'DS Online'!A1" display="Data Science - Online Program" xr:uid="{00000000-0004-0000-0000-000022000000}"/>
    <hyperlink ref="B59" location="'1668'!A1" display="All other programs" xr:uid="{00000000-0004-0000-0000-000023000000}"/>
    <hyperlink ref="B62" location="Law!A1" display="All Programs (including Graduate Tax)" xr:uid="{00000000-0004-0000-0000-000024000000}"/>
    <hyperlink ref="B65" location="UCOL!A1" display="All Programs" xr:uid="{00000000-0004-0000-0000-000025000000}"/>
    <hyperlink ref="B68" location="'Cont Enroll'!A1" display="All Programs" xr:uid="{00000000-0004-0000-0000-000026000000}"/>
  </hyperlinks>
  <pageMargins left="0.5" right="0.5" top="0.5" bottom="0.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Q30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8.140625" style="5" customWidth="1"/>
    <col min="9" max="9" width="4.710937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106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53</v>
      </c>
      <c r="D5" s="22"/>
      <c r="E5" s="22"/>
      <c r="F5" s="22"/>
      <c r="G5" s="22"/>
      <c r="H5" s="58" t="s">
        <v>24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VLOOKUP(H5,Data!N72:O90,2,FALSE)</f>
        <v>5532</v>
      </c>
      <c r="I9" s="10"/>
      <c r="J9" s="9"/>
    </row>
    <row r="10" spans="2:17" ht="21.75" customHeight="1" x14ac:dyDescent="0.25">
      <c r="B10" s="40" t="s">
        <v>2</v>
      </c>
      <c r="C10" s="35"/>
      <c r="D10" s="35"/>
      <c r="E10" s="35"/>
      <c r="F10" s="35"/>
      <c r="G10" s="35"/>
      <c r="H10" s="34">
        <f>VLOOKUP(H5, Data!A50:D66, 4, FALSE)</f>
        <v>16</v>
      </c>
      <c r="I10" s="34"/>
      <c r="J10" s="35"/>
    </row>
    <row r="11" spans="2:17" ht="21.75" customHeight="1" x14ac:dyDescent="0.25">
      <c r="B11" s="66" t="s">
        <v>80</v>
      </c>
      <c r="C11" s="66"/>
      <c r="D11" s="66"/>
      <c r="E11" s="67"/>
      <c r="F11" s="23"/>
      <c r="G11" s="9"/>
      <c r="H11" s="10" t="e">
        <f>VLOOKUP(F11, Data!A19:C20, 3, FALSE)</f>
        <v>#N/A</v>
      </c>
      <c r="I11" s="10"/>
      <c r="J11" s="9"/>
    </row>
    <row r="12" spans="2:17" ht="21.75" customHeight="1" x14ac:dyDescent="0.25">
      <c r="B12" s="17"/>
      <c r="C12" s="26" t="s">
        <v>5</v>
      </c>
      <c r="D12" s="17"/>
      <c r="E12" s="17"/>
      <c r="F12" s="17"/>
      <c r="G12" s="17"/>
      <c r="H12" s="27" t="e">
        <f>SUM(H9,H10:H11)</f>
        <v>#N/A</v>
      </c>
      <c r="I12" s="27"/>
      <c r="J12" s="17"/>
    </row>
    <row r="13" spans="2:17" ht="24" customHeight="1" x14ac:dyDescent="0.25"/>
    <row r="14" spans="2:17" ht="15.75" thickBot="1" x14ac:dyDescent="0.3">
      <c r="B14" s="1" t="s">
        <v>10</v>
      </c>
      <c r="C14" s="2"/>
      <c r="D14" s="2"/>
      <c r="E14" s="2"/>
      <c r="F14" s="2"/>
      <c r="G14" s="3"/>
      <c r="H14" s="4" t="s">
        <v>180</v>
      </c>
      <c r="I14" s="4"/>
      <c r="J14" s="3"/>
    </row>
    <row r="15" spans="2:17" ht="21.75" customHeight="1" x14ac:dyDescent="0.25">
      <c r="B15" t="s">
        <v>65</v>
      </c>
      <c r="H15" s="14"/>
    </row>
    <row r="16" spans="2:17" ht="21.75" customHeight="1" x14ac:dyDescent="0.25">
      <c r="B16" s="9" t="s">
        <v>15</v>
      </c>
      <c r="C16" s="9"/>
      <c r="D16" s="9"/>
      <c r="E16" s="15"/>
      <c r="F16" s="9"/>
      <c r="G16" s="9"/>
      <c r="H16" s="10">
        <f>ROUND((E16 -(E16*0.01057)),0)</f>
        <v>0</v>
      </c>
      <c r="I16" s="10"/>
      <c r="J16" s="9"/>
    </row>
    <row r="17" spans="2:10" ht="21.75" customHeight="1" x14ac:dyDescent="0.25">
      <c r="B17" t="s">
        <v>16</v>
      </c>
      <c r="E17" s="15"/>
      <c r="H17" s="29">
        <f>ROUND((E17 -(E17*0.04228)),0)</f>
        <v>0</v>
      </c>
      <c r="I17" s="29"/>
    </row>
    <row r="18" spans="2:10" ht="21.75" customHeight="1" x14ac:dyDescent="0.25">
      <c r="B18" s="9" t="s">
        <v>8</v>
      </c>
      <c r="C18" s="9"/>
      <c r="D18" s="9"/>
      <c r="E18" s="36"/>
      <c r="F18" s="9"/>
      <c r="G18" s="9"/>
      <c r="H18" s="16"/>
      <c r="I18" s="10"/>
      <c r="J18" s="9"/>
    </row>
    <row r="19" spans="2:10" ht="21.75" customHeight="1" x14ac:dyDescent="0.25">
      <c r="B19" s="6" t="s">
        <v>47</v>
      </c>
      <c r="C19" s="6"/>
      <c r="D19" s="6"/>
      <c r="E19" s="6"/>
      <c r="F19" s="6"/>
      <c r="G19" s="6"/>
      <c r="H19" s="16"/>
      <c r="I19" s="19"/>
      <c r="J19" s="6"/>
    </row>
    <row r="20" spans="2:10" ht="21.75" customHeight="1" x14ac:dyDescent="0.25">
      <c r="C20" s="7" t="s">
        <v>9</v>
      </c>
      <c r="H20" s="5">
        <f>SUM(H15:H19)</f>
        <v>0</v>
      </c>
    </row>
    <row r="21" spans="2:10" ht="15.75" thickBot="1" x14ac:dyDescent="0.3"/>
    <row r="22" spans="2:10" ht="21.75" customHeight="1" thickTop="1" thickBot="1" x14ac:dyDescent="0.35">
      <c r="B22" s="13" t="s">
        <v>11</v>
      </c>
      <c r="C22" s="12"/>
      <c r="D22" s="12"/>
      <c r="E22" s="12"/>
      <c r="F22" s="12"/>
      <c r="G22" s="21"/>
      <c r="H22" s="20" t="e">
        <f>H12-H20</f>
        <v>#N/A</v>
      </c>
      <c r="I22" s="20"/>
      <c r="J22" s="21"/>
    </row>
    <row r="23" spans="2:10" ht="15.75" thickTop="1" x14ac:dyDescent="0.25"/>
    <row r="24" spans="2:10" x14ac:dyDescent="0.25">
      <c r="B24" s="7" t="s">
        <v>12</v>
      </c>
    </row>
    <row r="25" spans="2:10" ht="20.25" customHeight="1" x14ac:dyDescent="0.25">
      <c r="B25" s="60" t="s">
        <v>165</v>
      </c>
      <c r="C25" s="60"/>
      <c r="D25" s="60"/>
      <c r="E25" s="60"/>
      <c r="F25" s="60"/>
      <c r="G25" s="60"/>
      <c r="H25" s="60"/>
      <c r="I25" s="60"/>
      <c r="J25" s="60"/>
    </row>
    <row r="26" spans="2:10" ht="20.25" customHeight="1" x14ac:dyDescent="0.25">
      <c r="B26" s="60" t="s">
        <v>48</v>
      </c>
      <c r="C26" s="60"/>
      <c r="D26" s="60"/>
      <c r="E26" s="60"/>
      <c r="F26" s="60"/>
      <c r="G26" s="60"/>
      <c r="H26" s="60"/>
      <c r="I26" s="60"/>
      <c r="J26" s="60"/>
    </row>
    <row r="27" spans="2:10" ht="35.25" customHeight="1" x14ac:dyDescent="0.25">
      <c r="B27" s="60" t="s">
        <v>91</v>
      </c>
      <c r="C27" s="60"/>
      <c r="D27" s="60"/>
      <c r="E27" s="60"/>
      <c r="F27" s="60"/>
      <c r="G27" s="60"/>
      <c r="H27" s="60"/>
      <c r="I27" s="60"/>
      <c r="J27" s="60"/>
    </row>
    <row r="28" spans="2:10" ht="36" customHeight="1" x14ac:dyDescent="0.25">
      <c r="B28" s="60" t="s">
        <v>92</v>
      </c>
      <c r="C28" s="60"/>
      <c r="D28" s="60"/>
      <c r="E28" s="60"/>
      <c r="F28" s="60"/>
      <c r="G28" s="60"/>
      <c r="H28" s="60"/>
      <c r="I28" s="60"/>
      <c r="J28" s="60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  <c r="J30" s="51"/>
    </row>
  </sheetData>
  <sheetProtection selectLockedCells="1"/>
  <mergeCells count="9">
    <mergeCell ref="B26:J26"/>
    <mergeCell ref="B27:J27"/>
    <mergeCell ref="B28:J28"/>
    <mergeCell ref="B30:J30"/>
    <mergeCell ref="D2:J2"/>
    <mergeCell ref="H5:I5"/>
    <mergeCell ref="C9:D9"/>
    <mergeCell ref="B11:E11"/>
    <mergeCell ref="B25:J25"/>
  </mergeCells>
  <hyperlinks>
    <hyperlink ref="B11" r:id="rId1" xr:uid="{00000000-0004-0000-09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Data!$A$19:$A$20</xm:f>
          </x14:formula1>
          <xm:sqref>F11</xm:sqref>
        </x14:dataValidation>
        <x14:dataValidation type="list" allowBlank="1" showInputMessage="1" showErrorMessage="1" xr:uid="{00000000-0002-0000-0900-000001000000}">
          <x14:formula1>
            <xm:f>Data!$A$50:$A$66</xm:f>
          </x14:formula1>
          <xm:sqref>H5:I5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Q34"/>
  <sheetViews>
    <sheetView showGridLines="0" showRowColHeaders="0" showRuler="0" topLeftCell="A2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6.85546875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112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113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Summer Quarter or Later",(VLOOKUP(H7,Data!K2:O16, 5, FALSE)),(VLOOKUP(H7, Data!A2:C16, 2, FALSE)))</f>
        <v>5240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>
        <f>IF(H5="2020 Summer Quarter or Later",(VLOOKUP(H7, Data!G2:J16, 3, FALSE)),(VLOOKUP(H7, Data!A2:C16, 3, FALSE)))</f>
        <v>16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 t="e">
        <f>SUM(H11,H13:H15)</f>
        <v>#N/A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0" t="s">
        <v>195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A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Data!$J$25:$J$26</xm:f>
          </x14:formula1>
          <xm:sqref>H5:I5</xm:sqref>
        </x14:dataValidation>
        <x14:dataValidation type="list" allowBlank="1" showInputMessage="1" showErrorMessage="1" xr:uid="{00000000-0002-0000-0A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A00-000002000000}">
          <x14:formula1>
            <xm:f>Data!$A$2:$A$16</xm:f>
          </x14:formula1>
          <xm:sqref>H7:I7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Q34"/>
  <sheetViews>
    <sheetView showGridLines="0" showRowColHeaders="0" showRuler="0" topLeftCell="A9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6.85546875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157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113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Summer Quarter or Later",(VLOOKUP(H7, Data!K2:L16, 2, FALSE)),(VLOOKUP(H7, Data!K2:M16, 3, FALSE)))</f>
        <v>3336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>
        <f>IF(H5="2020 Fall Quarter or Later",(VLOOKUP(H7, Data!G2:J16, 3, FALSE)),(VLOOKUP(H7, Data!H49:K63, 4, FALSE)))</f>
        <v>16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 t="e">
        <f>SUM(H11,H13:H15)</f>
        <v>#N/A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36" customHeight="1" x14ac:dyDescent="0.25">
      <c r="B29" s="60" t="s">
        <v>203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B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B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B00-000002000000}">
          <x14:formula1>
            <xm:f>Data!$J$25:$J$26</xm:f>
          </x14:formula1>
          <xm:sqref>H5:I5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Q31"/>
  <sheetViews>
    <sheetView showGridLines="0" showRowColHeaders="0" showRuler="0" topLeftCell="A2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6.85546875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158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89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Summer Quarter or Later",(VLOOKUP(H7, Data!H49:I63, 2, FALSE)),(VLOOKUP(H7, Data!H49:J63, 3, FALSE)))</f>
        <v>4320</v>
      </c>
      <c r="I11" s="10"/>
      <c r="J11" s="9"/>
    </row>
    <row r="12" spans="2:17" ht="21.75" customHeight="1" x14ac:dyDescent="0.25">
      <c r="B12" s="40" t="s">
        <v>2</v>
      </c>
      <c r="C12" s="35"/>
      <c r="D12" s="35"/>
      <c r="E12" s="35"/>
      <c r="F12" s="35"/>
      <c r="G12" s="35"/>
      <c r="H12" s="34">
        <f>VLOOKUP(H7, Data!H49:K63, 4, FALSE)</f>
        <v>16</v>
      </c>
      <c r="I12" s="34"/>
      <c r="J12" s="35"/>
    </row>
    <row r="13" spans="2:17" ht="21.75" customHeight="1" x14ac:dyDescent="0.25">
      <c r="B13" s="17"/>
      <c r="C13" s="26" t="s">
        <v>5</v>
      </c>
      <c r="D13" s="17"/>
      <c r="E13" s="17"/>
      <c r="F13" s="17"/>
      <c r="G13" s="17"/>
      <c r="H13" s="27">
        <f>SUM(H11,H12:H12)</f>
        <v>4336</v>
      </c>
      <c r="I13" s="27"/>
      <c r="J13" s="17"/>
    </row>
    <row r="14" spans="2:17" ht="24" customHeight="1" x14ac:dyDescent="0.25"/>
    <row r="15" spans="2:17" ht="15.75" thickBot="1" x14ac:dyDescent="0.3">
      <c r="B15" s="1" t="s">
        <v>10</v>
      </c>
      <c r="C15" s="2"/>
      <c r="D15" s="2"/>
      <c r="E15" s="2"/>
      <c r="F15" s="2"/>
      <c r="G15" s="3"/>
      <c r="H15" s="4" t="s">
        <v>180</v>
      </c>
      <c r="I15" s="4"/>
      <c r="J15" s="3"/>
    </row>
    <row r="16" spans="2:17" ht="21.75" customHeight="1" x14ac:dyDescent="0.25">
      <c r="B16" t="s">
        <v>65</v>
      </c>
      <c r="H16" s="14"/>
    </row>
    <row r="17" spans="2:10" ht="21.75" customHeight="1" x14ac:dyDescent="0.25">
      <c r="B17" s="9" t="s">
        <v>15</v>
      </c>
      <c r="C17" s="9"/>
      <c r="D17" s="9"/>
      <c r="E17" s="15"/>
      <c r="F17" s="9"/>
      <c r="G17" s="9"/>
      <c r="H17" s="10">
        <f>ROUND((E17 -(E17*0.01057)),0)</f>
        <v>0</v>
      </c>
      <c r="I17" s="10"/>
      <c r="J17" s="9"/>
    </row>
    <row r="18" spans="2:10" ht="21.75" customHeight="1" x14ac:dyDescent="0.25">
      <c r="B18" t="s">
        <v>16</v>
      </c>
      <c r="E18" s="15"/>
      <c r="H18" s="29">
        <f>ROUND((E18 -(E18*0.04228)),0)</f>
        <v>0</v>
      </c>
      <c r="I18" s="29"/>
    </row>
    <row r="19" spans="2:10" ht="21.75" customHeight="1" x14ac:dyDescent="0.25">
      <c r="B19" s="9" t="s">
        <v>8</v>
      </c>
      <c r="C19" s="9"/>
      <c r="D19" s="9"/>
      <c r="E19" s="36"/>
      <c r="F19" s="9"/>
      <c r="G19" s="9"/>
      <c r="H19" s="14"/>
      <c r="I19" s="10"/>
      <c r="J19" s="9"/>
    </row>
    <row r="20" spans="2:10" ht="21.75" customHeight="1" x14ac:dyDescent="0.25">
      <c r="B20" s="6" t="s">
        <v>47</v>
      </c>
      <c r="C20" s="6"/>
      <c r="D20" s="6"/>
      <c r="E20" s="6"/>
      <c r="F20" s="6"/>
      <c r="G20" s="6"/>
      <c r="H20" s="39"/>
      <c r="I20" s="19"/>
      <c r="J20" s="6"/>
    </row>
    <row r="21" spans="2:10" ht="21.75" customHeight="1" x14ac:dyDescent="0.25">
      <c r="C21" s="7" t="s">
        <v>9</v>
      </c>
      <c r="H21" s="5">
        <f>SUM(H16:H20)</f>
        <v>0</v>
      </c>
    </row>
    <row r="22" spans="2:10" ht="15.75" thickBot="1" x14ac:dyDescent="0.3"/>
    <row r="23" spans="2:10" ht="21.75" customHeight="1" thickTop="1" thickBot="1" x14ac:dyDescent="0.35">
      <c r="B23" s="13" t="s">
        <v>11</v>
      </c>
      <c r="C23" s="12"/>
      <c r="D23" s="12"/>
      <c r="E23" s="12"/>
      <c r="F23" s="12"/>
      <c r="G23" s="21"/>
      <c r="H23" s="20">
        <f>H13-H21</f>
        <v>4336</v>
      </c>
      <c r="I23" s="20"/>
      <c r="J23" s="21"/>
    </row>
    <row r="24" spans="2:10" ht="15.75" thickTop="1" x14ac:dyDescent="0.25"/>
    <row r="25" spans="2:10" x14ac:dyDescent="0.25">
      <c r="B25" s="7" t="s">
        <v>12</v>
      </c>
    </row>
    <row r="26" spans="2:10" ht="36" customHeight="1" x14ac:dyDescent="0.25">
      <c r="B26" s="60" t="s">
        <v>184</v>
      </c>
      <c r="C26" s="60"/>
      <c r="D26" s="60"/>
      <c r="E26" s="60"/>
      <c r="F26" s="60"/>
      <c r="G26" s="60"/>
      <c r="H26" s="60"/>
      <c r="I26" s="60"/>
      <c r="J26" s="60"/>
    </row>
    <row r="27" spans="2:10" ht="20.25" customHeight="1" x14ac:dyDescent="0.25">
      <c r="B27" s="60" t="s">
        <v>48</v>
      </c>
      <c r="C27" s="60"/>
      <c r="D27" s="60"/>
      <c r="E27" s="60"/>
      <c r="F27" s="60"/>
      <c r="G27" s="60"/>
      <c r="H27" s="60"/>
      <c r="I27" s="60"/>
      <c r="J27" s="60"/>
    </row>
    <row r="28" spans="2:10" ht="35.25" customHeight="1" x14ac:dyDescent="0.25">
      <c r="B28" s="60" t="s">
        <v>91</v>
      </c>
      <c r="C28" s="60"/>
      <c r="D28" s="60"/>
      <c r="E28" s="60"/>
      <c r="F28" s="60"/>
      <c r="G28" s="60"/>
      <c r="H28" s="60"/>
      <c r="I28" s="60"/>
      <c r="J28" s="60"/>
    </row>
    <row r="29" spans="2:10" ht="36" customHeight="1" x14ac:dyDescent="0.25">
      <c r="B29" s="60" t="s">
        <v>92</v>
      </c>
      <c r="C29" s="60"/>
      <c r="D29" s="60"/>
      <c r="E29" s="60"/>
      <c r="F29" s="60"/>
      <c r="G29" s="60"/>
      <c r="H29" s="60"/>
      <c r="I29" s="60"/>
      <c r="J29" s="60"/>
    </row>
    <row r="31" spans="2:10" x14ac:dyDescent="0.25">
      <c r="B31" s="51" t="s">
        <v>60</v>
      </c>
      <c r="C31" s="51"/>
      <c r="D31" s="51"/>
      <c r="E31" s="51"/>
      <c r="F31" s="51"/>
      <c r="G31" s="51"/>
      <c r="H31" s="51"/>
      <c r="I31" s="51"/>
      <c r="J31" s="51"/>
    </row>
  </sheetData>
  <sheetProtection selectLockedCells="1"/>
  <mergeCells count="9">
    <mergeCell ref="B27:J27"/>
    <mergeCell ref="B28:J28"/>
    <mergeCell ref="B29:J29"/>
    <mergeCell ref="B31:J31"/>
    <mergeCell ref="D2:J2"/>
    <mergeCell ref="H5:I5"/>
    <mergeCell ref="H7:I7"/>
    <mergeCell ref="C11:D11"/>
    <mergeCell ref="B26:J26"/>
  </mergeCells>
  <pageMargins left="0.5" right="0.5" top="0.5" bottom="0.5" header="0.3" footer="0.3"/>
  <pageSetup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0000000}">
          <x14:formula1>
            <xm:f>Data!$J$19:$J$20</xm:f>
          </x14:formula1>
          <xm:sqref>H5:I5</xm:sqref>
        </x14:dataValidation>
        <x14:dataValidation type="list" allowBlank="1" showInputMessage="1" showErrorMessage="1" xr:uid="{00000000-0002-0000-0C00-000001000000}">
          <x14:formula1>
            <xm:f>Data!$A$2:$A$16</xm:f>
          </x14:formula1>
          <xm:sqref>H7:I7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Q35"/>
  <sheetViews>
    <sheetView showGridLines="0" showRowColHeaders="0" showRuler="0" topLeftCell="A5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160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89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Fall Quarter or Later",(VLOOKUP(H7, Data!A87:B101, 2, FALSE)),(VLOOKUP(H7, Data!A2:C16, 2, FALSE)))</f>
        <v>5592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>
        <f>IF(H5="2020 Fall Quarter or Later",(VLOOKUP(H7, Data!G2:J16, 3, FALSE)),(VLOOKUP(H7, Data!A2:C16, 3, FALSE)))</f>
        <v>16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25" t="s">
        <v>125</v>
      </c>
      <c r="E16" s="41"/>
      <c r="H16" s="29">
        <v>30</v>
      </c>
      <c r="I16" s="29"/>
    </row>
    <row r="17" spans="2:10" ht="21.75" customHeight="1" x14ac:dyDescent="0.25">
      <c r="B17" s="17"/>
      <c r="C17" s="26" t="s">
        <v>5</v>
      </c>
      <c r="D17" s="17"/>
      <c r="E17" s="17"/>
      <c r="F17" s="17"/>
      <c r="G17" s="17"/>
      <c r="H17" s="27" t="e">
        <f>SUM(H11,H13:H16)</f>
        <v>#N/A</v>
      </c>
      <c r="I17" s="27"/>
      <c r="J17" s="17"/>
    </row>
    <row r="18" spans="2:10" ht="24" customHeight="1" x14ac:dyDescent="0.25"/>
    <row r="19" spans="2:10" ht="15.75" thickBot="1" x14ac:dyDescent="0.3">
      <c r="B19" s="1" t="s">
        <v>10</v>
      </c>
      <c r="C19" s="2"/>
      <c r="D19" s="2"/>
      <c r="E19" s="2"/>
      <c r="F19" s="2"/>
      <c r="G19" s="3"/>
      <c r="H19" s="4" t="s">
        <v>180</v>
      </c>
      <c r="I19" s="4"/>
      <c r="J19" s="3"/>
    </row>
    <row r="20" spans="2:10" ht="21.75" customHeight="1" x14ac:dyDescent="0.25">
      <c r="B20" t="s">
        <v>65</v>
      </c>
      <c r="H20" s="14"/>
    </row>
    <row r="21" spans="2:10" ht="21.75" customHeight="1" x14ac:dyDescent="0.25">
      <c r="B21" s="9" t="s">
        <v>15</v>
      </c>
      <c r="C21" s="9"/>
      <c r="D21" s="9"/>
      <c r="E21" s="15"/>
      <c r="F21" s="9"/>
      <c r="G21" s="9"/>
      <c r="H21" s="10">
        <f>ROUND((E21 -(E21*0.01057)),0)</f>
        <v>0</v>
      </c>
      <c r="I21" s="10"/>
      <c r="J21" s="9"/>
    </row>
    <row r="22" spans="2:10" ht="21.75" customHeight="1" x14ac:dyDescent="0.25">
      <c r="B22" t="s">
        <v>16</v>
      </c>
      <c r="E22" s="15"/>
      <c r="H22" s="29">
        <f>ROUND((E22 -(E22*0.04228)),0)</f>
        <v>0</v>
      </c>
      <c r="I22" s="29"/>
    </row>
    <row r="23" spans="2:10" ht="21.75" customHeight="1" x14ac:dyDescent="0.25">
      <c r="B23" s="9" t="s">
        <v>8</v>
      </c>
      <c r="C23" s="9"/>
      <c r="D23" s="9"/>
      <c r="E23" s="36"/>
      <c r="F23" s="9"/>
      <c r="G23" s="9"/>
      <c r="H23" s="14"/>
      <c r="I23" s="10"/>
      <c r="J23" s="9"/>
    </row>
    <row r="24" spans="2:10" ht="21.75" customHeight="1" x14ac:dyDescent="0.25">
      <c r="B24" s="6" t="s">
        <v>47</v>
      </c>
      <c r="C24" s="6"/>
      <c r="D24" s="6"/>
      <c r="E24" s="6"/>
      <c r="F24" s="6"/>
      <c r="G24" s="6"/>
      <c r="H24" s="39"/>
      <c r="I24" s="19"/>
      <c r="J24" s="6"/>
    </row>
    <row r="25" spans="2:10" ht="21.75" customHeight="1" x14ac:dyDescent="0.25">
      <c r="C25" s="7" t="s">
        <v>9</v>
      </c>
      <c r="H25" s="5">
        <f>SUM(H20:H24)</f>
        <v>0</v>
      </c>
    </row>
    <row r="26" spans="2:10" ht="15.75" thickBot="1" x14ac:dyDescent="0.3"/>
    <row r="27" spans="2:10" ht="21.75" customHeight="1" thickTop="1" thickBot="1" x14ac:dyDescent="0.35">
      <c r="B27" s="13" t="s">
        <v>11</v>
      </c>
      <c r="C27" s="12"/>
      <c r="D27" s="12"/>
      <c r="E27" s="12"/>
      <c r="F27" s="12"/>
      <c r="G27" s="21"/>
      <c r="H27" s="20" t="e">
        <f>H17-H25</f>
        <v>#N/A</v>
      </c>
      <c r="I27" s="20"/>
      <c r="J27" s="21"/>
    </row>
    <row r="28" spans="2:10" ht="15.75" thickTop="1" x14ac:dyDescent="0.25"/>
    <row r="29" spans="2:10" x14ac:dyDescent="0.25">
      <c r="B29" s="7" t="s">
        <v>12</v>
      </c>
    </row>
    <row r="30" spans="2:10" ht="46.5" customHeight="1" x14ac:dyDescent="0.25">
      <c r="B30" s="60" t="s">
        <v>196</v>
      </c>
      <c r="C30" s="60"/>
      <c r="D30" s="60"/>
      <c r="E30" s="60"/>
      <c r="F30" s="60"/>
      <c r="G30" s="60"/>
      <c r="H30" s="60"/>
      <c r="I30" s="60"/>
      <c r="J30" s="60"/>
    </row>
    <row r="31" spans="2:10" ht="20.25" customHeight="1" x14ac:dyDescent="0.25">
      <c r="B31" s="60" t="s">
        <v>48</v>
      </c>
      <c r="C31" s="60"/>
      <c r="D31" s="60"/>
      <c r="E31" s="60"/>
      <c r="F31" s="60"/>
      <c r="G31" s="60"/>
      <c r="H31" s="60"/>
      <c r="I31" s="60"/>
      <c r="J31" s="60"/>
    </row>
    <row r="32" spans="2:10" ht="35.25" customHeight="1" x14ac:dyDescent="0.25">
      <c r="B32" s="60" t="s">
        <v>91</v>
      </c>
      <c r="C32" s="60"/>
      <c r="D32" s="60"/>
      <c r="E32" s="60"/>
      <c r="F32" s="60"/>
      <c r="G32" s="60"/>
      <c r="H32" s="60"/>
      <c r="I32" s="60"/>
      <c r="J32" s="60"/>
    </row>
    <row r="33" spans="2:10" ht="36" customHeight="1" x14ac:dyDescent="0.25">
      <c r="B33" s="60" t="s">
        <v>92</v>
      </c>
      <c r="C33" s="60"/>
      <c r="D33" s="60"/>
      <c r="E33" s="60"/>
      <c r="F33" s="60"/>
      <c r="G33" s="60"/>
      <c r="H33" s="60"/>
      <c r="I33" s="60"/>
      <c r="J33" s="60"/>
    </row>
    <row r="35" spans="2:10" x14ac:dyDescent="0.25">
      <c r="B35" s="51" t="s">
        <v>60</v>
      </c>
      <c r="C35" s="51"/>
      <c r="D35" s="51"/>
      <c r="E35" s="51"/>
      <c r="F35" s="51"/>
      <c r="G35" s="51"/>
      <c r="H35" s="51"/>
      <c r="I35" s="51"/>
      <c r="J35" s="51"/>
    </row>
  </sheetData>
  <sheetProtection selectLockedCells="1"/>
  <mergeCells count="10">
    <mergeCell ref="B31:J31"/>
    <mergeCell ref="B32:J32"/>
    <mergeCell ref="B33:J33"/>
    <mergeCell ref="B35:J35"/>
    <mergeCell ref="D2:J2"/>
    <mergeCell ref="H5:I5"/>
    <mergeCell ref="H7:I7"/>
    <mergeCell ref="C11:D11"/>
    <mergeCell ref="B15:E15"/>
    <mergeCell ref="B30:J30"/>
  </mergeCells>
  <hyperlinks>
    <hyperlink ref="B15" r:id="rId1" xr:uid="{00000000-0004-0000-0D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Data!$J$19:$J$20</xm:f>
          </x14:formula1>
          <xm:sqref>H5:I5</xm:sqref>
        </x14:dataValidation>
        <x14:dataValidation type="list" allowBlank="1" showInputMessage="1" showErrorMessage="1" xr:uid="{00000000-0002-0000-0D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D00-000002000000}">
          <x14:formula1>
            <xm:f>Data!$A$2:$A$16</xm:f>
          </x14:formula1>
          <xm:sqref>H7:I7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Q34"/>
  <sheetViews>
    <sheetView showGridLines="0" showRowColHeaders="0" showRuler="0" topLeftCell="A2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93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90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77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Fall Quarter or Later",(VLOOKUP(H7, Data!R17:V34, 2, FALSE)),(VLOOKUP(H7, Data!R17:V34, 4, FALSE)))</f>
        <v>5004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Data!G2:J16, 3, FALSE)),(VLOOKUP(H7, Data!A2:C16, 3, FALSE)))</f>
        <v>#N/A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 t="s">
        <v>4</v>
      </c>
      <c r="G15" s="9"/>
      <c r="H15" s="10">
        <f>VLOOKUP(F15, Data!A19:C20, 3, FALSE)</f>
        <v>0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 t="e">
        <f>SUM(H11,H13:H15)</f>
        <v>#N/A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0" t="s">
        <v>197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E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Data!$R$17:$R$34</xm:f>
          </x14:formula1>
          <xm:sqref>H7:I7</xm:sqref>
        </x14:dataValidation>
        <x14:dataValidation type="list" allowBlank="1" showInputMessage="1" showErrorMessage="1" xr:uid="{00000000-0002-0000-0E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E00-000002000000}">
          <x14:formula1>
            <xm:f>Data!$J$19:$J$20</xm:f>
          </x14:formula1>
          <xm:sqref>H5:I5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Q34"/>
  <sheetViews>
    <sheetView showGridLines="0" showRowColHeaders="0" showRuler="0" topLeftCell="A2" zoomScaleNormal="100" workbookViewId="0">
      <selection activeCell="H7" sqref="H7:I7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93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90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77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Fall Quarter or Later",(VLOOKUP(H7, Data!K30:N45, 3, FALSE)),(VLOOKUP(H7, Data!K30:N45, 2, FALSE)))</f>
        <v>5004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Data!R17:T34, 3, FALSE)),(VLOOKUP(H7, Data!A2:C16, 3, FALSE)))</f>
        <v>#N/A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 t="e">
        <f>SUM(H11,H13:H15)</f>
        <v>#N/A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0" t="s">
        <v>199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F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Data!$K$30:$K$45</xm:f>
          </x14:formula1>
          <xm:sqref>H7:I7</xm:sqref>
        </x14:dataValidation>
        <x14:dataValidation type="list" allowBlank="1" showInputMessage="1" showErrorMessage="1" xr:uid="{00000000-0002-0000-0F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F00-000002000000}">
          <x14:formula1>
            <xm:f>Data!$J$19:$J$20</xm:f>
          </x14:formula1>
          <xm:sqref>H5:I5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Q29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161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47" t="s">
        <v>83</v>
      </c>
      <c r="D5" s="22"/>
      <c r="E5" s="22"/>
      <c r="F5" s="22"/>
      <c r="G5" s="22"/>
      <c r="H5" s="58" t="s">
        <v>77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VLOOKUP(H5,Data!E30:H45, 4, FALSE)</f>
        <v>3210</v>
      </c>
      <c r="I9" s="10"/>
      <c r="J9" s="9"/>
    </row>
    <row r="10" spans="2:17" ht="21.75" customHeight="1" x14ac:dyDescent="0.25">
      <c r="B10" s="40" t="s">
        <v>2</v>
      </c>
      <c r="C10" s="35"/>
      <c r="D10" s="35"/>
      <c r="E10" s="35"/>
      <c r="F10" s="35"/>
      <c r="G10" s="35"/>
      <c r="H10" s="34">
        <f>VLOOKUP(H5, Data!E30:J45, 6, FALSE)</f>
        <v>12</v>
      </c>
      <c r="I10" s="34"/>
      <c r="J10" s="35"/>
    </row>
    <row r="11" spans="2:17" ht="21.75" customHeight="1" x14ac:dyDescent="0.25">
      <c r="B11" s="17"/>
      <c r="C11" s="26" t="s">
        <v>5</v>
      </c>
      <c r="D11" s="17"/>
      <c r="E11" s="17"/>
      <c r="F11" s="17"/>
      <c r="G11" s="17"/>
      <c r="H11" s="27">
        <f>SUM(H9,H10:H10)</f>
        <v>3222</v>
      </c>
      <c r="I11" s="27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180</v>
      </c>
      <c r="I13" s="4"/>
      <c r="J13" s="3"/>
    </row>
    <row r="14" spans="2:17" ht="21.75" customHeight="1" x14ac:dyDescent="0.25">
      <c r="B14" t="s">
        <v>65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t="s">
        <v>16</v>
      </c>
      <c r="E16" s="15"/>
      <c r="H16" s="29">
        <f>ROUND((E16 -(E16*0.04228)),0)</f>
        <v>0</v>
      </c>
      <c r="I16" s="29"/>
    </row>
    <row r="17" spans="2:10" ht="21.75" customHeight="1" x14ac:dyDescent="0.25">
      <c r="B17" s="9" t="s">
        <v>8</v>
      </c>
      <c r="C17" s="9"/>
      <c r="D17" s="9"/>
      <c r="E17" s="36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>
        <f>H11-H19</f>
        <v>3222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1.75" customHeight="1" x14ac:dyDescent="0.25">
      <c r="B24" s="60" t="s">
        <v>200</v>
      </c>
      <c r="C24" s="60"/>
      <c r="D24" s="60"/>
      <c r="E24" s="60"/>
      <c r="F24" s="60"/>
      <c r="G24" s="60"/>
      <c r="H24" s="60"/>
      <c r="I24" s="60"/>
      <c r="J24" s="60"/>
    </row>
    <row r="25" spans="2:10" ht="20.25" customHeight="1" x14ac:dyDescent="0.25">
      <c r="B25" s="60" t="s">
        <v>48</v>
      </c>
      <c r="C25" s="60"/>
      <c r="D25" s="60"/>
      <c r="E25" s="60"/>
      <c r="F25" s="60"/>
      <c r="G25" s="60"/>
      <c r="H25" s="60"/>
      <c r="I25" s="60"/>
      <c r="J25" s="60"/>
    </row>
    <row r="26" spans="2:10" ht="35.25" customHeight="1" x14ac:dyDescent="0.25">
      <c r="B26" s="60" t="s">
        <v>91</v>
      </c>
      <c r="C26" s="60"/>
      <c r="D26" s="60"/>
      <c r="E26" s="60"/>
      <c r="F26" s="60"/>
      <c r="G26" s="60"/>
      <c r="H26" s="60"/>
      <c r="I26" s="60"/>
      <c r="J26" s="60"/>
    </row>
    <row r="27" spans="2:10" ht="36" customHeight="1" x14ac:dyDescent="0.25">
      <c r="B27" s="60" t="s">
        <v>92</v>
      </c>
      <c r="C27" s="60"/>
      <c r="D27" s="60"/>
      <c r="E27" s="60"/>
      <c r="F27" s="60"/>
      <c r="G27" s="60"/>
      <c r="H27" s="60"/>
      <c r="I27" s="60"/>
      <c r="J27" s="60"/>
    </row>
    <row r="29" spans="2:10" x14ac:dyDescent="0.25">
      <c r="B29" s="51" t="s">
        <v>60</v>
      </c>
      <c r="C29" s="51"/>
      <c r="D29" s="51"/>
      <c r="E29" s="51"/>
      <c r="F29" s="51"/>
      <c r="G29" s="51"/>
      <c r="H29" s="51"/>
      <c r="I29" s="51"/>
      <c r="J29" s="51"/>
    </row>
  </sheetData>
  <sheetProtection selectLockedCells="1"/>
  <mergeCells count="8">
    <mergeCell ref="B27:J27"/>
    <mergeCell ref="B29:J29"/>
    <mergeCell ref="D2:J2"/>
    <mergeCell ref="H5:I5"/>
    <mergeCell ref="C9:D9"/>
    <mergeCell ref="B24:J24"/>
    <mergeCell ref="B25:J25"/>
    <mergeCell ref="B26:J26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Data!$E$30:$E$45</xm:f>
          </x14:formula1>
          <xm:sqref>H5:I5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Q34"/>
  <sheetViews>
    <sheetView showGridLines="0" showRowColHeaders="0" showRuler="0" topLeftCell="A2" zoomScaleNormal="100" workbookViewId="0">
      <selection activeCell="H7" sqref="H7:I7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93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89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77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Fall Quarter or Later",(VLOOKUP(H7, Data!E30:G45, 3, FALSE)),(VLOOKUP(H7, Data!K30:L45, 2, FALSE)))</f>
        <v>2502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Later",(VLOOKUP(H7,Data!G2:J16,3,FALSE)),(VLOOKUP(H7,Data!E30:J45,6,FALSE)))</f>
        <v>#N/A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 t="e">
        <f>SUM(H11,H13:H15)</f>
        <v>#N/A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0" t="s">
        <v>201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11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100-000000000000}">
          <x14:formula1>
            <xm:f>Data!$J$19:$J$20</xm:f>
          </x14:formula1>
          <xm:sqref>H5:I5</xm:sqref>
        </x14:dataValidation>
        <x14:dataValidation type="list" allowBlank="1" showInputMessage="1" showErrorMessage="1" xr:uid="{00000000-0002-0000-11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1100-000002000000}">
          <x14:formula1>
            <xm:f>Data!$R$17:$R$34</xm:f>
          </x14:formula1>
          <xm:sqref>H7:I7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Q34"/>
  <sheetViews>
    <sheetView showGridLines="0" showRowColHeaders="0" showRuler="0" zoomScaleNormal="100" workbookViewId="0">
      <selection activeCell="H7" sqref="H7:I7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162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90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Fall Quarter or Later",(VLOOKUP(H7, Data!O30:P44, 2, FALSE)),(VLOOKUP(H7, Data!A2:C16, 2, FALSE)))</f>
        <v>6672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>
        <f>IF(H5="2020 Fall Quarter or Later",(VLOOKUP(H7, Data!G2:J16, 3, FALSE)),(VLOOKUP(H7, Data!A2:C16, 3, FALSE)))</f>
        <v>16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 t="e">
        <f>SUM(H11,H13:H15)</f>
        <v>#N/A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0" t="s">
        <v>202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12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2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12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1200-000002000000}">
          <x14:formula1>
            <xm:f>Data!$J$19:$J$20</xm:f>
          </x14:formula1>
          <xm:sqref>H5:I5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7"/>
  <sheetViews>
    <sheetView showGridLines="0" showRowColHeaders="0" showRuler="0" topLeftCell="A2" zoomScaleNormal="100" workbookViewId="0">
      <selection activeCell="H9" sqref="H9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54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53</v>
      </c>
      <c r="D5" s="22"/>
      <c r="E5" s="22"/>
      <c r="F5" s="22"/>
      <c r="G5" s="22"/>
      <c r="H5" s="58" t="s">
        <v>24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 Data!A2:B16, 2, FALSE)</f>
        <v>6672</v>
      </c>
      <c r="I9" s="10"/>
      <c r="J9" s="9"/>
    </row>
    <row r="10" spans="2:17" ht="21.75" customHeight="1" x14ac:dyDescent="0.25">
      <c r="B10" s="28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>
        <f>VLOOKUP(H5, Data!A2:C16, 3, FALSE)</f>
        <v>16</v>
      </c>
      <c r="I11" s="10"/>
      <c r="J11" s="9"/>
    </row>
    <row r="12" spans="2:17" ht="21.75" customHeight="1" x14ac:dyDescent="0.25">
      <c r="B12" s="25" t="s">
        <v>45</v>
      </c>
      <c r="H12" s="5">
        <f>VLOOKUP(H5, Data!A2:D16, 4, FALSE)</f>
        <v>0</v>
      </c>
    </row>
    <row r="13" spans="2:17" ht="21.75" customHeight="1" x14ac:dyDescent="0.25">
      <c r="B13" s="11" t="s">
        <v>14</v>
      </c>
      <c r="C13" s="9"/>
      <c r="D13" s="9"/>
      <c r="E13" s="9"/>
      <c r="F13" s="9"/>
      <c r="G13" s="9"/>
      <c r="H13" s="10">
        <f>VLOOKUP(H5,Data!A2:F16,6,FALSE)</f>
        <v>0</v>
      </c>
      <c r="I13" s="10"/>
      <c r="J13" s="9"/>
    </row>
    <row r="14" spans="2:17" ht="21.75" customHeight="1" x14ac:dyDescent="0.25">
      <c r="B14" s="25" t="s">
        <v>49</v>
      </c>
      <c r="E14" s="32" t="s">
        <v>4</v>
      </c>
      <c r="H14" s="29">
        <f>VLOOKUP(E14, Data!A19:D20, 4, FALSE)</f>
        <v>0</v>
      </c>
      <c r="I14" s="29"/>
    </row>
    <row r="15" spans="2:17" ht="21.75" customHeight="1" x14ac:dyDescent="0.25">
      <c r="B15" s="17"/>
      <c r="C15" s="26" t="s">
        <v>5</v>
      </c>
      <c r="D15" s="17"/>
      <c r="E15" s="17"/>
      <c r="F15" s="17"/>
      <c r="G15" s="17"/>
      <c r="H15" s="27">
        <f>SUM(H9,H11:H14)</f>
        <v>6688</v>
      </c>
      <c r="I15" s="27"/>
      <c r="J15" s="17"/>
    </row>
    <row r="16" spans="2:17" ht="24" customHeight="1" x14ac:dyDescent="0.25"/>
    <row r="17" spans="2:10" ht="15.75" thickBot="1" x14ac:dyDescent="0.3">
      <c r="B17" s="1" t="s">
        <v>10</v>
      </c>
      <c r="C17" s="2"/>
      <c r="D17" s="2"/>
      <c r="E17" s="2"/>
      <c r="F17" s="2"/>
      <c r="G17" s="3"/>
      <c r="H17" s="4" t="s">
        <v>180</v>
      </c>
      <c r="I17" s="4"/>
      <c r="J17" s="3"/>
    </row>
    <row r="18" spans="2:10" ht="21.75" customHeight="1" x14ac:dyDescent="0.25">
      <c r="B18" s="9" t="s">
        <v>55</v>
      </c>
      <c r="C18" s="9"/>
      <c r="D18" s="9"/>
      <c r="E18" s="9"/>
      <c r="F18" s="9"/>
      <c r="G18" s="9"/>
      <c r="H18" s="14"/>
      <c r="I18" s="10"/>
      <c r="J18" s="9"/>
    </row>
    <row r="19" spans="2:10" ht="21.75" customHeight="1" x14ac:dyDescent="0.25">
      <c r="B19" t="s">
        <v>56</v>
      </c>
      <c r="E19" s="23"/>
      <c r="H19" s="5">
        <f>IF(E19="Yes", (VLOOKUP(H5,Data!A2:E16, 5, FALSE)), 0)</f>
        <v>0</v>
      </c>
    </row>
    <row r="20" spans="2:10" ht="21.75" customHeight="1" x14ac:dyDescent="0.25">
      <c r="B20" s="9" t="s">
        <v>50</v>
      </c>
      <c r="C20" s="9"/>
      <c r="D20" s="9"/>
      <c r="E20" s="9"/>
      <c r="F20" s="9"/>
      <c r="G20" s="9"/>
      <c r="H20" s="14"/>
      <c r="I20" s="10"/>
      <c r="J20" s="9"/>
    </row>
    <row r="21" spans="2:10" ht="21.75" customHeight="1" x14ac:dyDescent="0.25">
      <c r="B21" s="35" t="s">
        <v>7</v>
      </c>
      <c r="C21" s="35"/>
      <c r="D21" s="35"/>
      <c r="E21" s="35"/>
      <c r="F21" s="35"/>
      <c r="G21" s="35"/>
      <c r="H21" s="14"/>
      <c r="I21" s="34"/>
      <c r="J21" s="35"/>
    </row>
    <row r="22" spans="2:10" ht="21.75" customHeight="1" x14ac:dyDescent="0.25">
      <c r="B22" s="9" t="s">
        <v>51</v>
      </c>
      <c r="C22" s="9"/>
      <c r="D22" s="9"/>
      <c r="E22" s="15"/>
      <c r="F22" s="9"/>
      <c r="G22" s="9"/>
      <c r="H22" s="10">
        <f>ROUND((E22 -(E22*0.01057)),0)</f>
        <v>0</v>
      </c>
      <c r="I22" s="10"/>
      <c r="J22" s="9"/>
    </row>
    <row r="23" spans="2:10" ht="21.75" customHeight="1" x14ac:dyDescent="0.25">
      <c r="B23" t="s">
        <v>46</v>
      </c>
      <c r="E23" s="15"/>
      <c r="H23" s="34">
        <f>ROUND((E23 -(E23*0.01057)),0)</f>
        <v>0</v>
      </c>
    </row>
    <row r="24" spans="2:10" ht="21.75" customHeight="1" x14ac:dyDescent="0.25">
      <c r="B24" s="9" t="s">
        <v>52</v>
      </c>
      <c r="C24" s="9"/>
      <c r="D24" s="9"/>
      <c r="E24" s="15"/>
      <c r="F24" s="9"/>
      <c r="G24" s="9"/>
      <c r="H24" s="10">
        <f>ROUND((E24 -(E24*0.04228)),0)</f>
        <v>0</v>
      </c>
      <c r="I24" s="10"/>
      <c r="J24" s="9"/>
    </row>
    <row r="25" spans="2:10" ht="21.75" customHeight="1" x14ac:dyDescent="0.25">
      <c r="B25" s="6" t="s">
        <v>47</v>
      </c>
      <c r="C25" s="6"/>
      <c r="D25" s="6"/>
      <c r="E25" s="6"/>
      <c r="F25" s="6"/>
      <c r="G25" s="6"/>
      <c r="H25" s="16"/>
      <c r="I25" s="19"/>
      <c r="J25" s="6"/>
    </row>
    <row r="26" spans="2:10" ht="21.75" customHeight="1" x14ac:dyDescent="0.25">
      <c r="C26" s="7" t="s">
        <v>9</v>
      </c>
      <c r="H26" s="5">
        <f>SUM(H18:H25)</f>
        <v>0</v>
      </c>
    </row>
    <row r="27" spans="2:10" ht="15.75" thickBot="1" x14ac:dyDescent="0.3"/>
    <row r="28" spans="2:10" ht="21.75" customHeight="1" thickTop="1" thickBot="1" x14ac:dyDescent="0.35">
      <c r="B28" s="13" t="s">
        <v>11</v>
      </c>
      <c r="C28" s="12"/>
      <c r="D28" s="12"/>
      <c r="E28" s="12"/>
      <c r="F28" s="12"/>
      <c r="G28" s="21"/>
      <c r="H28" s="20">
        <f>H15-H26</f>
        <v>6688</v>
      </c>
      <c r="I28" s="20"/>
      <c r="J28" s="21"/>
    </row>
    <row r="29" spans="2:10" ht="15.75" thickTop="1" x14ac:dyDescent="0.25"/>
    <row r="30" spans="2:10" x14ac:dyDescent="0.25">
      <c r="B30" s="7" t="s">
        <v>12</v>
      </c>
    </row>
    <row r="31" spans="2:10" ht="36.75" customHeight="1" x14ac:dyDescent="0.25">
      <c r="B31" s="60" t="s">
        <v>179</v>
      </c>
      <c r="C31" s="60"/>
      <c r="D31" s="60"/>
      <c r="E31" s="60"/>
      <c r="F31" s="60"/>
      <c r="G31" s="60"/>
      <c r="H31" s="60"/>
      <c r="I31" s="60"/>
      <c r="J31" s="60"/>
    </row>
    <row r="32" spans="2:10" ht="20.25" customHeight="1" x14ac:dyDescent="0.25">
      <c r="B32" s="60" t="s">
        <v>48</v>
      </c>
      <c r="C32" s="60"/>
      <c r="D32" s="60"/>
      <c r="E32" s="60"/>
      <c r="F32" s="60"/>
      <c r="G32" s="60"/>
      <c r="H32" s="60"/>
      <c r="I32" s="60"/>
      <c r="J32" s="60"/>
    </row>
    <row r="33" spans="2:10" ht="36.75" customHeight="1" x14ac:dyDescent="0.25">
      <c r="B33" s="55" t="s">
        <v>168</v>
      </c>
      <c r="C33" s="56"/>
      <c r="D33" s="56"/>
      <c r="E33" s="56"/>
      <c r="F33" s="56"/>
      <c r="G33" s="56"/>
      <c r="H33" s="56"/>
      <c r="I33" s="56"/>
      <c r="J33" s="56"/>
    </row>
    <row r="34" spans="2:10" ht="35.25" customHeight="1" x14ac:dyDescent="0.25">
      <c r="B34" s="60" t="s">
        <v>169</v>
      </c>
      <c r="C34" s="60"/>
      <c r="D34" s="60"/>
      <c r="E34" s="60"/>
      <c r="F34" s="60"/>
      <c r="G34" s="60"/>
      <c r="H34" s="60"/>
      <c r="I34" s="60"/>
      <c r="J34" s="60"/>
    </row>
    <row r="35" spans="2:10" ht="36" customHeight="1" x14ac:dyDescent="0.25">
      <c r="B35" s="60" t="s">
        <v>170</v>
      </c>
      <c r="C35" s="60"/>
      <c r="D35" s="60"/>
      <c r="E35" s="60"/>
      <c r="F35" s="60"/>
      <c r="G35" s="60"/>
      <c r="H35" s="60"/>
      <c r="I35" s="60"/>
      <c r="J35" s="60"/>
    </row>
    <row r="37" spans="2:10" x14ac:dyDescent="0.25">
      <c r="B37" s="51" t="s">
        <v>60</v>
      </c>
      <c r="C37" s="51"/>
      <c r="D37" s="51"/>
      <c r="E37" s="51"/>
      <c r="F37" s="51"/>
      <c r="G37" s="51"/>
      <c r="H37" s="51"/>
      <c r="I37" s="51"/>
      <c r="J37" s="51"/>
    </row>
  </sheetData>
  <sheetProtection selectLockedCells="1"/>
  <mergeCells count="9">
    <mergeCell ref="B33:J33"/>
    <mergeCell ref="B37:J37"/>
    <mergeCell ref="D2:J2"/>
    <mergeCell ref="H5:I5"/>
    <mergeCell ref="B34:J34"/>
    <mergeCell ref="B35:J35"/>
    <mergeCell ref="C9:D9"/>
    <mergeCell ref="B31:J31"/>
    <mergeCell ref="B32:J32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Data!$A$19:$A$20</xm:f>
          </x14:formula1>
          <xm:sqref>E19 E14</xm:sqref>
        </x14:dataValidation>
        <x14:dataValidation type="list" allowBlank="1" showInputMessage="1" showErrorMessage="1" xr:uid="{00000000-0002-0000-0100-000001000000}">
          <x14:formula1>
            <xm:f>Data!$A$2:$A$16</xm:f>
          </x14:formula1>
          <xm:sqref>H5:I5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Q29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163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47" t="s">
        <v>83</v>
      </c>
      <c r="D5" s="22"/>
      <c r="E5" s="22"/>
      <c r="F5" s="22"/>
      <c r="G5" s="22"/>
      <c r="H5" s="58" t="s">
        <v>24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VLOOKUP(H5,Data!E31:G45, 3, FALSE)</f>
        <v>3336</v>
      </c>
      <c r="I9" s="10"/>
      <c r="J9" s="9"/>
    </row>
    <row r="10" spans="2:17" ht="21.75" customHeight="1" x14ac:dyDescent="0.25">
      <c r="B10" s="40" t="s">
        <v>2</v>
      </c>
      <c r="C10" s="35"/>
      <c r="D10" s="35"/>
      <c r="E10" s="35"/>
      <c r="F10" s="35"/>
      <c r="G10" s="35"/>
      <c r="H10" s="34">
        <f>VLOOKUP(H5, Data!E30:J45, 6, FALSE)</f>
        <v>16</v>
      </c>
      <c r="I10" s="34"/>
      <c r="J10" s="35"/>
    </row>
    <row r="11" spans="2:17" ht="21.75" customHeight="1" x14ac:dyDescent="0.25">
      <c r="B11" s="17"/>
      <c r="C11" s="26" t="s">
        <v>5</v>
      </c>
      <c r="D11" s="17"/>
      <c r="E11" s="17"/>
      <c r="F11" s="17"/>
      <c r="G11" s="17"/>
      <c r="H11" s="27">
        <f>SUM(H9,H10:H10)</f>
        <v>3352</v>
      </c>
      <c r="I11" s="27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180</v>
      </c>
      <c r="I13" s="4"/>
      <c r="J13" s="3"/>
    </row>
    <row r="14" spans="2:17" ht="21.75" customHeight="1" x14ac:dyDescent="0.25">
      <c r="B14" t="s">
        <v>65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t="s">
        <v>16</v>
      </c>
      <c r="E16" s="15"/>
      <c r="H16" s="29">
        <f>ROUND((E16 -(E16*0.04228)),0)</f>
        <v>0</v>
      </c>
      <c r="I16" s="29"/>
    </row>
    <row r="17" spans="2:10" ht="21.75" customHeight="1" x14ac:dyDescent="0.25">
      <c r="B17" s="9" t="s">
        <v>8</v>
      </c>
      <c r="C17" s="9"/>
      <c r="D17" s="9"/>
      <c r="E17" s="36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>
        <f>H11-H19</f>
        <v>3352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1.75" customHeight="1" x14ac:dyDescent="0.25">
      <c r="B24" s="60" t="s">
        <v>203</v>
      </c>
      <c r="C24" s="60"/>
      <c r="D24" s="60"/>
      <c r="E24" s="60"/>
      <c r="F24" s="60"/>
      <c r="G24" s="60"/>
      <c r="H24" s="60"/>
      <c r="I24" s="60"/>
      <c r="J24" s="60"/>
    </row>
    <row r="25" spans="2:10" ht="20.25" customHeight="1" x14ac:dyDescent="0.25">
      <c r="B25" s="60" t="s">
        <v>48</v>
      </c>
      <c r="C25" s="60"/>
      <c r="D25" s="60"/>
      <c r="E25" s="60"/>
      <c r="F25" s="60"/>
      <c r="G25" s="60"/>
      <c r="H25" s="60"/>
      <c r="I25" s="60"/>
      <c r="J25" s="60"/>
    </row>
    <row r="26" spans="2:10" ht="35.25" customHeight="1" x14ac:dyDescent="0.25">
      <c r="B26" s="60" t="s">
        <v>91</v>
      </c>
      <c r="C26" s="60"/>
      <c r="D26" s="60"/>
      <c r="E26" s="60"/>
      <c r="F26" s="60"/>
      <c r="G26" s="60"/>
      <c r="H26" s="60"/>
      <c r="I26" s="60"/>
      <c r="J26" s="60"/>
    </row>
    <row r="27" spans="2:10" ht="36" customHeight="1" x14ac:dyDescent="0.25">
      <c r="B27" s="60" t="s">
        <v>92</v>
      </c>
      <c r="C27" s="60"/>
      <c r="D27" s="60"/>
      <c r="E27" s="60"/>
      <c r="F27" s="60"/>
      <c r="G27" s="60"/>
      <c r="H27" s="60"/>
      <c r="I27" s="60"/>
      <c r="J27" s="60"/>
    </row>
    <row r="29" spans="2:10" x14ac:dyDescent="0.25">
      <c r="B29" s="51" t="s">
        <v>60</v>
      </c>
      <c r="C29" s="51"/>
      <c r="D29" s="51"/>
      <c r="E29" s="51"/>
      <c r="F29" s="51"/>
      <c r="G29" s="51"/>
      <c r="H29" s="51"/>
      <c r="I29" s="51"/>
      <c r="J29" s="51"/>
    </row>
  </sheetData>
  <sheetProtection selectLockedCells="1"/>
  <mergeCells count="8">
    <mergeCell ref="B27:J27"/>
    <mergeCell ref="B29:J29"/>
    <mergeCell ref="D2:J2"/>
    <mergeCell ref="H5:I5"/>
    <mergeCell ref="C9:D9"/>
    <mergeCell ref="B24:J24"/>
    <mergeCell ref="B25:J25"/>
    <mergeCell ref="B26:J26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Data!$O$30:$O$44</xm:f>
          </x14:formula1>
          <xm:sqref>H5:I5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Q32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151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53</v>
      </c>
      <c r="D5" s="22"/>
      <c r="E5" s="22"/>
      <c r="F5" s="22"/>
      <c r="G5" s="22"/>
      <c r="H5" s="58" t="s">
        <v>32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 'Law Data'!A1:D17, 2, FALSE)</f>
        <v>24612</v>
      </c>
      <c r="I9" s="10"/>
      <c r="J9" s="9"/>
    </row>
    <row r="10" spans="2:17" ht="21.75" customHeight="1" x14ac:dyDescent="0.25">
      <c r="B10" s="28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>
        <f>VLOOKUP(H5, Data!G2:I16, 3, FALSE)</f>
        <v>48</v>
      </c>
      <c r="I11" s="10"/>
      <c r="J11" s="9"/>
    </row>
    <row r="12" spans="2:17" ht="21.75" customHeight="1" x14ac:dyDescent="0.25">
      <c r="B12" s="25" t="s">
        <v>68</v>
      </c>
      <c r="H12" s="5">
        <f>VLOOKUP(H5, 'Law Data'!A1:D17, 4, FALSE)</f>
        <v>106</v>
      </c>
    </row>
    <row r="13" spans="2:17" ht="21.75" customHeight="1" x14ac:dyDescent="0.25">
      <c r="B13" s="64" t="s">
        <v>80</v>
      </c>
      <c r="C13" s="64"/>
      <c r="D13" s="64"/>
      <c r="E13" s="65"/>
      <c r="F13" s="23"/>
      <c r="G13" s="9"/>
      <c r="H13" s="10" t="e">
        <f>VLOOKUP(F13,Data!A19:E20, 5, FALSE)</f>
        <v>#N/A</v>
      </c>
      <c r="I13" s="10"/>
      <c r="J13" s="9"/>
    </row>
    <row r="14" spans="2:17" ht="21.75" customHeight="1" x14ac:dyDescent="0.25">
      <c r="B14" s="17"/>
      <c r="C14" s="26" t="s">
        <v>5</v>
      </c>
      <c r="D14" s="17"/>
      <c r="E14" s="17"/>
      <c r="F14" s="17"/>
      <c r="G14" s="17"/>
      <c r="H14" s="27" t="e">
        <f>SUM(H9,H11:H13)</f>
        <v>#N/A</v>
      </c>
      <c r="I14" s="27"/>
      <c r="J14" s="17"/>
    </row>
    <row r="15" spans="2:17" ht="24" customHeight="1" x14ac:dyDescent="0.25"/>
    <row r="16" spans="2:17" ht="15.75" thickBot="1" x14ac:dyDescent="0.3">
      <c r="B16" s="1" t="s">
        <v>10</v>
      </c>
      <c r="C16" s="2"/>
      <c r="D16" s="2"/>
      <c r="E16" s="2"/>
      <c r="F16" s="2"/>
      <c r="G16" s="3"/>
      <c r="H16" s="4" t="s">
        <v>180</v>
      </c>
      <c r="I16" s="4"/>
      <c r="J16" s="3"/>
    </row>
    <row r="17" spans="2:10" ht="21.75" customHeight="1" x14ac:dyDescent="0.25">
      <c r="B17" t="s">
        <v>69</v>
      </c>
      <c r="H17" s="14"/>
    </row>
    <row r="18" spans="2:10" ht="21.75" customHeight="1" x14ac:dyDescent="0.25">
      <c r="B18" s="9" t="s">
        <v>15</v>
      </c>
      <c r="C18" s="9"/>
      <c r="D18" s="9"/>
      <c r="E18" s="15"/>
      <c r="F18" s="9"/>
      <c r="G18" s="9"/>
      <c r="H18" s="10">
        <f>ROUND((E18 -(E18*0.01057)),0)</f>
        <v>0</v>
      </c>
      <c r="I18" s="10"/>
      <c r="J18" s="9"/>
    </row>
    <row r="19" spans="2:10" ht="21.75" customHeight="1" x14ac:dyDescent="0.25">
      <c r="B19" t="s">
        <v>16</v>
      </c>
      <c r="E19" s="15"/>
      <c r="H19" s="29">
        <f>ROUND((E19 -(E19*0.04228)),0)</f>
        <v>0</v>
      </c>
      <c r="I19" s="29"/>
    </row>
    <row r="20" spans="2:10" ht="21.75" customHeight="1" x14ac:dyDescent="0.25">
      <c r="B20" s="9" t="s">
        <v>8</v>
      </c>
      <c r="C20" s="9"/>
      <c r="D20" s="9"/>
      <c r="E20" s="36"/>
      <c r="F20" s="9"/>
      <c r="G20" s="9"/>
      <c r="H20" s="16"/>
      <c r="I20" s="10"/>
      <c r="J20" s="9"/>
    </row>
    <row r="21" spans="2:10" ht="21.75" customHeight="1" x14ac:dyDescent="0.25">
      <c r="B21" s="6" t="s">
        <v>47</v>
      </c>
      <c r="C21" s="6"/>
      <c r="D21" s="6"/>
      <c r="E21" s="6"/>
      <c r="F21" s="6"/>
      <c r="G21" s="6"/>
      <c r="H21" s="16"/>
      <c r="I21" s="19"/>
      <c r="J21" s="6"/>
    </row>
    <row r="22" spans="2:10" ht="21.75" customHeight="1" x14ac:dyDescent="0.25">
      <c r="C22" s="7" t="s">
        <v>9</v>
      </c>
      <c r="H22" s="5">
        <f>SUM(H17:H21)</f>
        <v>0</v>
      </c>
    </row>
    <row r="23" spans="2:10" ht="15.75" thickBot="1" x14ac:dyDescent="0.3"/>
    <row r="24" spans="2:10" ht="21.75" customHeight="1" thickTop="1" thickBot="1" x14ac:dyDescent="0.35">
      <c r="B24" s="13" t="s">
        <v>11</v>
      </c>
      <c r="C24" s="12"/>
      <c r="D24" s="12"/>
      <c r="E24" s="12"/>
      <c r="F24" s="12"/>
      <c r="G24" s="21"/>
      <c r="H24" s="20" t="e">
        <f>H14-H22</f>
        <v>#N/A</v>
      </c>
      <c r="I24" s="20"/>
      <c r="J24" s="21"/>
    </row>
    <row r="25" spans="2:10" ht="15.75" thickTop="1" x14ac:dyDescent="0.25"/>
    <row r="26" spans="2:10" x14ac:dyDescent="0.25">
      <c r="B26" s="7" t="s">
        <v>12</v>
      </c>
    </row>
    <row r="27" spans="2:10" ht="35.25" customHeight="1" x14ac:dyDescent="0.25">
      <c r="B27" s="60" t="s">
        <v>204</v>
      </c>
      <c r="C27" s="60"/>
      <c r="D27" s="60"/>
      <c r="E27" s="60"/>
      <c r="F27" s="60"/>
      <c r="G27" s="60"/>
      <c r="H27" s="60"/>
      <c r="I27" s="60"/>
      <c r="J27" s="60"/>
    </row>
    <row r="28" spans="2:10" ht="20.25" customHeight="1" x14ac:dyDescent="0.25">
      <c r="B28" s="60" t="s">
        <v>48</v>
      </c>
      <c r="C28" s="60"/>
      <c r="D28" s="60"/>
      <c r="E28" s="60"/>
      <c r="F28" s="60"/>
      <c r="G28" s="60"/>
      <c r="H28" s="60"/>
      <c r="I28" s="60"/>
      <c r="J28" s="60"/>
    </row>
    <row r="29" spans="2:10" ht="35.25" customHeight="1" x14ac:dyDescent="0.25">
      <c r="B29" s="60" t="s">
        <v>91</v>
      </c>
      <c r="C29" s="60"/>
      <c r="D29" s="60"/>
      <c r="E29" s="60"/>
      <c r="F29" s="60"/>
      <c r="G29" s="60"/>
      <c r="H29" s="60"/>
      <c r="I29" s="60"/>
      <c r="J29" s="60"/>
    </row>
    <row r="30" spans="2:10" ht="36" customHeight="1" x14ac:dyDescent="0.25">
      <c r="B30" s="60" t="s">
        <v>92</v>
      </c>
      <c r="C30" s="60"/>
      <c r="D30" s="60"/>
      <c r="E30" s="60"/>
      <c r="F30" s="60"/>
      <c r="G30" s="60"/>
      <c r="H30" s="60"/>
      <c r="I30" s="60"/>
      <c r="J30" s="60"/>
    </row>
    <row r="32" spans="2:10" x14ac:dyDescent="0.25">
      <c r="B32" s="51" t="s">
        <v>60</v>
      </c>
      <c r="C32" s="51"/>
      <c r="D32" s="51"/>
      <c r="E32" s="51"/>
      <c r="F32" s="51"/>
      <c r="G32" s="51"/>
      <c r="H32" s="51"/>
      <c r="I32" s="51"/>
      <c r="J32" s="51"/>
    </row>
  </sheetData>
  <sheetProtection selectLockedCells="1"/>
  <mergeCells count="9">
    <mergeCell ref="B30:J30"/>
    <mergeCell ref="B32:J32"/>
    <mergeCell ref="D2:J2"/>
    <mergeCell ref="H5:I5"/>
    <mergeCell ref="C9:D9"/>
    <mergeCell ref="B27:J27"/>
    <mergeCell ref="B28:J28"/>
    <mergeCell ref="B29:J29"/>
    <mergeCell ref="B13:E13"/>
  </mergeCells>
  <hyperlinks>
    <hyperlink ref="B13" r:id="rId1" xr:uid="{00000000-0004-0000-14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400-000000000000}">
          <x14:formula1>
            <xm:f>'Law Data'!$A$1:$A$17</xm:f>
          </x14:formula1>
          <xm:sqref>H5:I5</xm:sqref>
        </x14:dataValidation>
        <x14:dataValidation type="list" allowBlank="1" showInputMessage="1" showErrorMessage="1" xr:uid="{00000000-0002-0000-1400-000001000000}">
          <x14:formula1>
            <xm:f>Data!$A$19:$A$20</xm:f>
          </x14:formula1>
          <xm:sqref>F13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Q29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183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47" t="s">
        <v>83</v>
      </c>
      <c r="D5" s="22"/>
      <c r="E5" s="22"/>
      <c r="F5" s="22"/>
      <c r="G5" s="22"/>
      <c r="H5" s="58" t="s">
        <v>24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VLOOKUP(H5,Data!P3:U6, 6, FALSE)</f>
        <v>3336</v>
      </c>
      <c r="I9" s="10"/>
      <c r="J9" s="9"/>
    </row>
    <row r="10" spans="2:17" ht="21.75" customHeight="1" x14ac:dyDescent="0.25">
      <c r="B10" s="40" t="s">
        <v>2</v>
      </c>
      <c r="C10" s="35"/>
      <c r="D10" s="35"/>
      <c r="E10" s="35"/>
      <c r="F10" s="35"/>
      <c r="G10" s="35"/>
      <c r="H10" s="34">
        <f>VLOOKUP(H5, Data!P3:S6, 4, FALSE)</f>
        <v>16</v>
      </c>
      <c r="I10" s="34"/>
      <c r="J10" s="35"/>
    </row>
    <row r="11" spans="2:17" ht="21.75" customHeight="1" x14ac:dyDescent="0.25">
      <c r="B11" s="17"/>
      <c r="C11" s="26" t="s">
        <v>5</v>
      </c>
      <c r="D11" s="17"/>
      <c r="E11" s="17"/>
      <c r="F11" s="17"/>
      <c r="G11" s="17"/>
      <c r="H11" s="27">
        <f>SUM(H9,H10:H10)</f>
        <v>3352</v>
      </c>
      <c r="I11" s="27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180</v>
      </c>
      <c r="I13" s="4"/>
      <c r="J13" s="3"/>
    </row>
    <row r="14" spans="2:17" ht="21.75" customHeight="1" x14ac:dyDescent="0.25">
      <c r="B14" t="s">
        <v>65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t="s">
        <v>16</v>
      </c>
      <c r="E16" s="15"/>
      <c r="H16" s="29">
        <f>ROUND((E16 -(E16*0.04228)),0)</f>
        <v>0</v>
      </c>
      <c r="I16" s="29"/>
    </row>
    <row r="17" spans="2:10" ht="21.75" customHeight="1" x14ac:dyDescent="0.25">
      <c r="B17" s="9" t="s">
        <v>8</v>
      </c>
      <c r="C17" s="9"/>
      <c r="D17" s="9"/>
      <c r="E17" s="36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>
        <f>H11-H19</f>
        <v>3352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1.75" customHeight="1" x14ac:dyDescent="0.25">
      <c r="B24" s="60" t="s">
        <v>203</v>
      </c>
      <c r="C24" s="60"/>
      <c r="D24" s="60"/>
      <c r="E24" s="60"/>
      <c r="F24" s="60"/>
      <c r="G24" s="60"/>
      <c r="H24" s="60"/>
      <c r="I24" s="60"/>
      <c r="J24" s="60"/>
    </row>
    <row r="25" spans="2:10" ht="20.25" customHeight="1" x14ac:dyDescent="0.25">
      <c r="B25" s="60" t="s">
        <v>48</v>
      </c>
      <c r="C25" s="60"/>
      <c r="D25" s="60"/>
      <c r="E25" s="60"/>
      <c r="F25" s="60"/>
      <c r="G25" s="60"/>
      <c r="H25" s="60"/>
      <c r="I25" s="60"/>
      <c r="J25" s="60"/>
    </row>
    <row r="26" spans="2:10" ht="35.25" customHeight="1" x14ac:dyDescent="0.25">
      <c r="B26" s="60" t="s">
        <v>91</v>
      </c>
      <c r="C26" s="60"/>
      <c r="D26" s="60"/>
      <c r="E26" s="60"/>
      <c r="F26" s="60"/>
      <c r="G26" s="60"/>
      <c r="H26" s="60"/>
      <c r="I26" s="60"/>
      <c r="J26" s="60"/>
    </row>
    <row r="27" spans="2:10" ht="36" customHeight="1" x14ac:dyDescent="0.25">
      <c r="B27" s="60" t="s">
        <v>92</v>
      </c>
      <c r="C27" s="60"/>
      <c r="D27" s="60"/>
      <c r="E27" s="60"/>
      <c r="F27" s="60"/>
      <c r="G27" s="60"/>
      <c r="H27" s="60"/>
      <c r="I27" s="60"/>
      <c r="J27" s="60"/>
    </row>
    <row r="29" spans="2:10" x14ac:dyDescent="0.25">
      <c r="B29" s="51" t="s">
        <v>60</v>
      </c>
      <c r="C29" s="51"/>
      <c r="D29" s="51"/>
      <c r="E29" s="51"/>
      <c r="F29" s="51"/>
      <c r="G29" s="51"/>
      <c r="H29" s="51"/>
      <c r="I29" s="51"/>
      <c r="J29" s="51"/>
    </row>
  </sheetData>
  <sheetProtection selectLockedCells="1"/>
  <mergeCells count="8">
    <mergeCell ref="B27:J27"/>
    <mergeCell ref="B29:J29"/>
    <mergeCell ref="D2:J2"/>
    <mergeCell ref="H5:I5"/>
    <mergeCell ref="C9:D9"/>
    <mergeCell ref="B24:J24"/>
    <mergeCell ref="B25:J25"/>
    <mergeCell ref="B26:J26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Data!$P$3:$P$6</xm:f>
          </x14:formula1>
          <xm:sqref>H5:I5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Q31"/>
  <sheetViews>
    <sheetView showGridLines="0" showRowColHeaders="0" showRuler="0" zoomScaleNormal="100" workbookViewId="0">
      <selection activeCell="H9" sqref="H9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73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47" t="s">
        <v>74</v>
      </c>
      <c r="D5" s="22"/>
      <c r="E5" s="22"/>
      <c r="F5" s="22"/>
      <c r="G5" s="22"/>
      <c r="H5" s="58" t="s">
        <v>24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VLOOKUP(H5,Data!A24:C41, 2, FALSE)</f>
        <v>6672</v>
      </c>
      <c r="I9" s="10"/>
      <c r="J9" s="9"/>
    </row>
    <row r="10" spans="2:17" ht="21.75" customHeight="1" x14ac:dyDescent="0.25">
      <c r="B10" s="28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>
        <f>VLOOKUP(H5, Data!A23:C37, 3, FALSE)</f>
        <v>16</v>
      </c>
      <c r="I11" s="10"/>
      <c r="J11" s="9"/>
    </row>
    <row r="12" spans="2:17" ht="21.75" customHeight="1" x14ac:dyDescent="0.25">
      <c r="B12" s="25" t="s">
        <v>78</v>
      </c>
      <c r="H12" s="5">
        <v>250</v>
      </c>
    </row>
    <row r="13" spans="2:17" ht="21.75" customHeight="1" x14ac:dyDescent="0.25">
      <c r="B13" s="17"/>
      <c r="C13" s="26" t="s">
        <v>5</v>
      </c>
      <c r="D13" s="17"/>
      <c r="E13" s="17"/>
      <c r="F13" s="17"/>
      <c r="G13" s="17"/>
      <c r="H13" s="27">
        <f>SUM(H9,H11:H12)</f>
        <v>6938</v>
      </c>
      <c r="I13" s="27"/>
      <c r="J13" s="17"/>
    </row>
    <row r="14" spans="2:17" ht="24" customHeight="1" x14ac:dyDescent="0.25"/>
    <row r="15" spans="2:17" ht="15.75" thickBot="1" x14ac:dyDescent="0.3">
      <c r="B15" s="1" t="s">
        <v>10</v>
      </c>
      <c r="C15" s="2"/>
      <c r="D15" s="2"/>
      <c r="E15" s="2"/>
      <c r="F15" s="2"/>
      <c r="G15" s="3"/>
      <c r="H15" s="4" t="s">
        <v>180</v>
      </c>
      <c r="I15" s="4"/>
      <c r="J15" s="3"/>
    </row>
    <row r="16" spans="2:17" ht="21.75" customHeight="1" x14ac:dyDescent="0.25">
      <c r="B16" t="s">
        <v>65</v>
      </c>
      <c r="H16" s="14"/>
    </row>
    <row r="17" spans="2:10" ht="21.75" customHeight="1" x14ac:dyDescent="0.25">
      <c r="B17" s="9" t="s">
        <v>15</v>
      </c>
      <c r="C17" s="9"/>
      <c r="D17" s="9"/>
      <c r="E17" s="15"/>
      <c r="F17" s="9"/>
      <c r="G17" s="9"/>
      <c r="H17" s="10">
        <f>ROUND((E17 -(E17*0.01057)),0)</f>
        <v>0</v>
      </c>
      <c r="I17" s="10"/>
      <c r="J17" s="9"/>
    </row>
    <row r="18" spans="2:10" ht="21.75" customHeight="1" x14ac:dyDescent="0.25">
      <c r="B18" t="s">
        <v>16</v>
      </c>
      <c r="E18" s="15"/>
      <c r="H18" s="29">
        <f>ROUND((E18 -(E18*0.04228)),0)</f>
        <v>0</v>
      </c>
      <c r="I18" s="29"/>
    </row>
    <row r="19" spans="2:10" ht="21.75" customHeight="1" x14ac:dyDescent="0.25">
      <c r="B19" s="9" t="s">
        <v>8</v>
      </c>
      <c r="C19" s="9"/>
      <c r="D19" s="9"/>
      <c r="E19" s="36"/>
      <c r="F19" s="9"/>
      <c r="G19" s="9"/>
      <c r="H19" s="16"/>
      <c r="I19" s="10"/>
      <c r="J19" s="9"/>
    </row>
    <row r="20" spans="2:10" ht="21.75" customHeight="1" x14ac:dyDescent="0.25">
      <c r="B20" s="6" t="s">
        <v>47</v>
      </c>
      <c r="C20" s="6"/>
      <c r="D20" s="6"/>
      <c r="E20" s="6"/>
      <c r="F20" s="6"/>
      <c r="G20" s="6"/>
      <c r="H20" s="16"/>
      <c r="I20" s="19"/>
      <c r="J20" s="6"/>
    </row>
    <row r="21" spans="2:10" ht="21.75" customHeight="1" x14ac:dyDescent="0.25">
      <c r="C21" s="7" t="s">
        <v>9</v>
      </c>
      <c r="H21" s="5">
        <f>SUM(H16:H20)</f>
        <v>0</v>
      </c>
    </row>
    <row r="22" spans="2:10" ht="15.75" thickBot="1" x14ac:dyDescent="0.3"/>
    <row r="23" spans="2:10" ht="21.75" customHeight="1" thickTop="1" thickBot="1" x14ac:dyDescent="0.35">
      <c r="B23" s="13" t="s">
        <v>11</v>
      </c>
      <c r="C23" s="12"/>
      <c r="D23" s="12"/>
      <c r="E23" s="12"/>
      <c r="F23" s="12"/>
      <c r="G23" s="21"/>
      <c r="H23" s="20">
        <f>H13-H21</f>
        <v>6938</v>
      </c>
      <c r="I23" s="20"/>
      <c r="J23" s="21"/>
    </row>
    <row r="24" spans="2:10" ht="15.75" thickTop="1" x14ac:dyDescent="0.25"/>
    <row r="25" spans="2:10" x14ac:dyDescent="0.25">
      <c r="B25" s="7" t="s">
        <v>12</v>
      </c>
    </row>
    <row r="26" spans="2:10" ht="21.75" customHeight="1" x14ac:dyDescent="0.25">
      <c r="B26" s="60" t="s">
        <v>205</v>
      </c>
      <c r="C26" s="60"/>
      <c r="D26" s="60"/>
      <c r="E26" s="60"/>
      <c r="F26" s="60"/>
      <c r="G26" s="60"/>
      <c r="H26" s="60"/>
      <c r="I26" s="60"/>
      <c r="J26" s="60"/>
    </row>
    <row r="27" spans="2:10" ht="20.25" customHeight="1" x14ac:dyDescent="0.25">
      <c r="B27" s="60" t="s">
        <v>48</v>
      </c>
      <c r="C27" s="60"/>
      <c r="D27" s="60"/>
      <c r="E27" s="60"/>
      <c r="F27" s="60"/>
      <c r="G27" s="60"/>
      <c r="H27" s="60"/>
      <c r="I27" s="60"/>
      <c r="J27" s="60"/>
    </row>
    <row r="28" spans="2:10" ht="35.25" customHeight="1" x14ac:dyDescent="0.25">
      <c r="B28" s="60" t="s">
        <v>91</v>
      </c>
      <c r="C28" s="60"/>
      <c r="D28" s="60"/>
      <c r="E28" s="60"/>
      <c r="F28" s="60"/>
      <c r="G28" s="60"/>
      <c r="H28" s="60"/>
      <c r="I28" s="60"/>
      <c r="J28" s="60"/>
    </row>
    <row r="29" spans="2:10" ht="36" customHeight="1" x14ac:dyDescent="0.25">
      <c r="B29" s="60" t="s">
        <v>92</v>
      </c>
      <c r="C29" s="60"/>
      <c r="D29" s="60"/>
      <c r="E29" s="60"/>
      <c r="F29" s="60"/>
      <c r="G29" s="60"/>
      <c r="H29" s="60"/>
      <c r="I29" s="60"/>
      <c r="J29" s="60"/>
    </row>
    <row r="31" spans="2:10" x14ac:dyDescent="0.25">
      <c r="B31" s="51" t="s">
        <v>60</v>
      </c>
      <c r="C31" s="51"/>
      <c r="D31" s="51"/>
      <c r="E31" s="51"/>
      <c r="F31" s="51"/>
      <c r="G31" s="51"/>
      <c r="H31" s="51"/>
      <c r="I31" s="51"/>
      <c r="J31" s="51"/>
    </row>
  </sheetData>
  <sheetProtection selectLockedCells="1"/>
  <mergeCells count="8">
    <mergeCell ref="B29:J29"/>
    <mergeCell ref="B31:J31"/>
    <mergeCell ref="D2:J2"/>
    <mergeCell ref="H5:I5"/>
    <mergeCell ref="C9:D9"/>
    <mergeCell ref="B26:J26"/>
    <mergeCell ref="B27:J27"/>
    <mergeCell ref="B28:J28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Data!$A$23:$A$37</xm:f>
          </x14:formula1>
          <xm:sqref>H5:I5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24"/>
  <sheetViews>
    <sheetView workbookViewId="0">
      <selection activeCell="D1" sqref="D1:D8"/>
    </sheetView>
  </sheetViews>
  <sheetFormatPr defaultRowHeight="15" x14ac:dyDescent="0.25"/>
  <sheetData>
    <row r="1" spans="1:4" x14ac:dyDescent="0.25">
      <c r="A1" t="s">
        <v>24</v>
      </c>
      <c r="B1">
        <v>8204</v>
      </c>
      <c r="C1">
        <v>16</v>
      </c>
      <c r="D1">
        <v>92</v>
      </c>
    </row>
    <row r="2" spans="1:4" x14ac:dyDescent="0.25">
      <c r="A2" t="s">
        <v>25</v>
      </c>
      <c r="B2">
        <v>10255</v>
      </c>
      <c r="C2">
        <v>20</v>
      </c>
      <c r="D2">
        <v>92</v>
      </c>
    </row>
    <row r="3" spans="1:4" x14ac:dyDescent="0.25">
      <c r="A3" t="s">
        <v>26</v>
      </c>
      <c r="B3">
        <v>12306</v>
      </c>
      <c r="C3">
        <v>24</v>
      </c>
      <c r="D3">
        <v>92</v>
      </c>
    </row>
    <row r="4" spans="1:4" x14ac:dyDescent="0.25">
      <c r="A4" t="s">
        <v>27</v>
      </c>
      <c r="B4">
        <v>14357</v>
      </c>
      <c r="C4">
        <v>28</v>
      </c>
      <c r="D4">
        <v>92</v>
      </c>
    </row>
    <row r="5" spans="1:4" x14ac:dyDescent="0.25">
      <c r="A5" t="s">
        <v>28</v>
      </c>
      <c r="B5">
        <v>16408</v>
      </c>
      <c r="C5">
        <v>32</v>
      </c>
      <c r="D5">
        <v>92</v>
      </c>
    </row>
    <row r="6" spans="1:4" x14ac:dyDescent="0.25">
      <c r="A6" t="s">
        <v>29</v>
      </c>
      <c r="B6">
        <v>18459</v>
      </c>
      <c r="C6">
        <v>36</v>
      </c>
      <c r="D6">
        <v>92</v>
      </c>
    </row>
    <row r="7" spans="1:4" x14ac:dyDescent="0.25">
      <c r="A7" t="s">
        <v>30</v>
      </c>
      <c r="B7">
        <v>20510</v>
      </c>
      <c r="C7">
        <v>40</v>
      </c>
      <c r="D7">
        <v>92</v>
      </c>
    </row>
    <row r="8" spans="1:4" x14ac:dyDescent="0.25">
      <c r="A8" t="s">
        <v>31</v>
      </c>
      <c r="B8">
        <v>22561</v>
      </c>
      <c r="C8">
        <v>44</v>
      </c>
      <c r="D8">
        <v>92</v>
      </c>
    </row>
    <row r="9" spans="1:4" x14ac:dyDescent="0.25">
      <c r="A9" t="s">
        <v>32</v>
      </c>
      <c r="B9">
        <v>24612</v>
      </c>
      <c r="C9">
        <v>48</v>
      </c>
      <c r="D9">
        <v>106</v>
      </c>
    </row>
    <row r="10" spans="1:4" x14ac:dyDescent="0.25">
      <c r="A10" t="s">
        <v>33</v>
      </c>
      <c r="B10">
        <v>26663</v>
      </c>
      <c r="C10">
        <v>52</v>
      </c>
      <c r="D10">
        <v>106</v>
      </c>
    </row>
    <row r="11" spans="1:4" x14ac:dyDescent="0.25">
      <c r="A11" t="s">
        <v>34</v>
      </c>
      <c r="B11">
        <v>28714</v>
      </c>
      <c r="C11">
        <v>56</v>
      </c>
      <c r="D11">
        <v>106</v>
      </c>
    </row>
    <row r="12" spans="1:4" x14ac:dyDescent="0.25">
      <c r="A12" t="s">
        <v>35</v>
      </c>
      <c r="B12">
        <v>30765</v>
      </c>
      <c r="C12">
        <v>60</v>
      </c>
      <c r="D12">
        <v>106</v>
      </c>
    </row>
    <row r="13" spans="1:4" x14ac:dyDescent="0.25">
      <c r="A13" t="s">
        <v>36</v>
      </c>
      <c r="B13">
        <v>32816</v>
      </c>
      <c r="C13">
        <v>64</v>
      </c>
      <c r="D13">
        <v>106</v>
      </c>
    </row>
    <row r="14" spans="1:4" x14ac:dyDescent="0.25">
      <c r="A14" t="s">
        <v>37</v>
      </c>
      <c r="B14">
        <v>34867</v>
      </c>
      <c r="C14">
        <v>68</v>
      </c>
      <c r="D14">
        <v>106</v>
      </c>
    </row>
    <row r="15" spans="1:4" x14ac:dyDescent="0.25">
      <c r="A15" t="s">
        <v>38</v>
      </c>
      <c r="B15">
        <v>36918</v>
      </c>
      <c r="C15">
        <v>72</v>
      </c>
      <c r="D15">
        <v>106</v>
      </c>
    </row>
    <row r="16" spans="1:4" x14ac:dyDescent="0.25">
      <c r="A16" t="s">
        <v>39</v>
      </c>
      <c r="B16">
        <v>38969</v>
      </c>
      <c r="C16">
        <v>76</v>
      </c>
      <c r="D16">
        <v>106</v>
      </c>
    </row>
    <row r="17" spans="1:4" x14ac:dyDescent="0.25">
      <c r="A17" t="s">
        <v>40</v>
      </c>
      <c r="B17">
        <v>41020</v>
      </c>
      <c r="C17">
        <v>80</v>
      </c>
      <c r="D17">
        <v>106</v>
      </c>
    </row>
    <row r="20" spans="1:4" x14ac:dyDescent="0.25">
      <c r="A20" t="s">
        <v>3</v>
      </c>
      <c r="B20">
        <v>1885</v>
      </c>
      <c r="C20">
        <v>233</v>
      </c>
    </row>
    <row r="21" spans="1:4" x14ac:dyDescent="0.25">
      <c r="A21" t="s">
        <v>4</v>
      </c>
      <c r="B21">
        <v>0</v>
      </c>
      <c r="C21">
        <v>0</v>
      </c>
    </row>
    <row r="23" spans="1:4" x14ac:dyDescent="0.25">
      <c r="A23" t="s">
        <v>3</v>
      </c>
      <c r="B23">
        <v>90</v>
      </c>
    </row>
    <row r="24" spans="1:4" x14ac:dyDescent="0.25">
      <c r="A24" t="s">
        <v>4</v>
      </c>
      <c r="B24">
        <v>0</v>
      </c>
    </row>
  </sheetData>
  <sheetProtection selectLockedCells="1" selectUnlockedCell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101"/>
  <sheetViews>
    <sheetView topLeftCell="A52" workbookViewId="0">
      <selection activeCell="H2" sqref="H2:H16"/>
    </sheetView>
  </sheetViews>
  <sheetFormatPr defaultRowHeight="15" x14ac:dyDescent="0.25"/>
  <cols>
    <col min="1" max="1" width="20.7109375" customWidth="1"/>
    <col min="3" max="3" width="9.140625" customWidth="1"/>
    <col min="4" max="4" width="11.85546875" customWidth="1"/>
    <col min="7" max="7" width="17" bestFit="1" customWidth="1"/>
    <col min="8" max="8" width="21.85546875" customWidth="1"/>
    <col min="11" max="11" width="17" bestFit="1" customWidth="1"/>
    <col min="12" max="12" width="9.140625" customWidth="1"/>
    <col min="16" max="16" width="17" bestFit="1" customWidth="1"/>
    <col min="17" max="17" width="17" customWidth="1"/>
  </cols>
  <sheetData>
    <row r="1" spans="1:22" x14ac:dyDescent="0.25">
      <c r="A1" s="7" t="s">
        <v>17</v>
      </c>
      <c r="D1" t="s">
        <v>57</v>
      </c>
      <c r="E1" t="s">
        <v>58</v>
      </c>
      <c r="F1" t="s">
        <v>167</v>
      </c>
      <c r="G1" s="7" t="s">
        <v>18</v>
      </c>
      <c r="K1" s="7" t="s">
        <v>19</v>
      </c>
      <c r="L1" s="7" t="s">
        <v>116</v>
      </c>
      <c r="M1" s="7" t="s">
        <v>117</v>
      </c>
      <c r="O1" s="7" t="s">
        <v>115</v>
      </c>
      <c r="P1" s="7" t="s">
        <v>20</v>
      </c>
      <c r="Q1" s="7" t="s">
        <v>20</v>
      </c>
      <c r="U1" s="7" t="s">
        <v>164</v>
      </c>
      <c r="V1" s="7" t="s">
        <v>59</v>
      </c>
    </row>
    <row r="2" spans="1:22" x14ac:dyDescent="0.25">
      <c r="A2" t="s">
        <v>24</v>
      </c>
      <c r="B2">
        <v>6672</v>
      </c>
      <c r="C2">
        <v>16</v>
      </c>
      <c r="D2">
        <v>0</v>
      </c>
      <c r="E2">
        <v>154.68</v>
      </c>
      <c r="F2">
        <v>0</v>
      </c>
      <c r="G2" t="s">
        <v>24</v>
      </c>
      <c r="H2">
        <v>6672</v>
      </c>
      <c r="I2">
        <v>16</v>
      </c>
      <c r="J2" s="44">
        <v>61</v>
      </c>
      <c r="K2" t="s">
        <v>24</v>
      </c>
      <c r="L2">
        <v>3336</v>
      </c>
      <c r="M2">
        <v>3336</v>
      </c>
      <c r="N2">
        <v>16</v>
      </c>
      <c r="O2">
        <v>5240</v>
      </c>
      <c r="P2" t="s">
        <v>41</v>
      </c>
      <c r="Q2" t="s">
        <v>41</v>
      </c>
      <c r="S2">
        <v>0</v>
      </c>
      <c r="U2">
        <v>0</v>
      </c>
      <c r="V2">
        <v>0</v>
      </c>
    </row>
    <row r="3" spans="1:22" x14ac:dyDescent="0.25">
      <c r="A3" t="s">
        <v>25</v>
      </c>
      <c r="B3">
        <v>8340</v>
      </c>
      <c r="C3">
        <v>20</v>
      </c>
      <c r="D3">
        <v>0</v>
      </c>
      <c r="E3">
        <v>193.35</v>
      </c>
      <c r="F3">
        <v>0</v>
      </c>
      <c r="G3" t="s">
        <v>25</v>
      </c>
      <c r="H3">
        <v>8340</v>
      </c>
      <c r="I3">
        <v>20</v>
      </c>
      <c r="J3" s="44">
        <v>61</v>
      </c>
      <c r="K3" t="s">
        <v>25</v>
      </c>
      <c r="L3">
        <v>4170</v>
      </c>
      <c r="M3">
        <v>4170</v>
      </c>
      <c r="N3">
        <v>20</v>
      </c>
      <c r="O3">
        <v>6550</v>
      </c>
      <c r="P3" t="s">
        <v>24</v>
      </c>
      <c r="Q3" t="s">
        <v>24</v>
      </c>
      <c r="S3">
        <v>16</v>
      </c>
      <c r="U3">
        <v>3336</v>
      </c>
      <c r="V3">
        <v>3124</v>
      </c>
    </row>
    <row r="4" spans="1:22" x14ac:dyDescent="0.25">
      <c r="A4" t="s">
        <v>26</v>
      </c>
      <c r="B4">
        <v>10008</v>
      </c>
      <c r="C4">
        <v>24</v>
      </c>
      <c r="D4">
        <v>0</v>
      </c>
      <c r="E4">
        <v>232.02</v>
      </c>
      <c r="F4">
        <v>233</v>
      </c>
      <c r="G4" t="s">
        <v>26</v>
      </c>
      <c r="H4">
        <v>10008</v>
      </c>
      <c r="I4">
        <v>24</v>
      </c>
      <c r="J4" s="44">
        <v>61</v>
      </c>
      <c r="K4" t="s">
        <v>26</v>
      </c>
      <c r="L4">
        <v>5004</v>
      </c>
      <c r="M4">
        <v>5004</v>
      </c>
      <c r="N4">
        <v>24</v>
      </c>
      <c r="O4">
        <v>7860</v>
      </c>
      <c r="P4" t="s">
        <v>28</v>
      </c>
      <c r="Q4" t="s">
        <v>28</v>
      </c>
      <c r="S4">
        <v>32</v>
      </c>
      <c r="U4">
        <v>6672</v>
      </c>
      <c r="V4">
        <v>6248</v>
      </c>
    </row>
    <row r="5" spans="1:22" x14ac:dyDescent="0.25">
      <c r="A5" t="s">
        <v>27</v>
      </c>
      <c r="B5">
        <v>11676</v>
      </c>
      <c r="C5">
        <v>28</v>
      </c>
      <c r="D5">
        <v>0</v>
      </c>
      <c r="E5">
        <v>270.69</v>
      </c>
      <c r="F5">
        <v>233</v>
      </c>
      <c r="G5" t="s">
        <v>27</v>
      </c>
      <c r="H5">
        <v>11676</v>
      </c>
      <c r="I5">
        <v>28</v>
      </c>
      <c r="J5" s="44">
        <v>61</v>
      </c>
      <c r="K5" t="s">
        <v>27</v>
      </c>
      <c r="L5">
        <v>5838</v>
      </c>
      <c r="M5">
        <v>5838</v>
      </c>
      <c r="N5">
        <v>28</v>
      </c>
      <c r="O5">
        <v>9170</v>
      </c>
      <c r="P5" t="s">
        <v>32</v>
      </c>
      <c r="Q5" t="s">
        <v>32</v>
      </c>
      <c r="R5">
        <v>43</v>
      </c>
      <c r="S5">
        <v>48</v>
      </c>
      <c r="U5">
        <v>10008</v>
      </c>
      <c r="V5">
        <v>9372</v>
      </c>
    </row>
    <row r="6" spans="1:22" x14ac:dyDescent="0.25">
      <c r="A6" t="s">
        <v>28</v>
      </c>
      <c r="B6">
        <v>13344</v>
      </c>
      <c r="C6">
        <v>32</v>
      </c>
      <c r="D6">
        <v>0</v>
      </c>
      <c r="E6">
        <v>309.36</v>
      </c>
      <c r="F6">
        <v>233</v>
      </c>
      <c r="G6" t="s">
        <v>28</v>
      </c>
      <c r="H6">
        <v>13344</v>
      </c>
      <c r="I6">
        <v>32</v>
      </c>
      <c r="J6" s="44">
        <v>61</v>
      </c>
      <c r="K6" t="s">
        <v>28</v>
      </c>
      <c r="L6">
        <v>6672</v>
      </c>
      <c r="M6">
        <v>6672</v>
      </c>
      <c r="N6">
        <v>32</v>
      </c>
      <c r="O6">
        <v>10480</v>
      </c>
      <c r="P6" t="s">
        <v>36</v>
      </c>
      <c r="Q6" t="s">
        <v>36</v>
      </c>
      <c r="R6">
        <v>43</v>
      </c>
      <c r="S6">
        <v>64</v>
      </c>
      <c r="U6">
        <v>13344</v>
      </c>
      <c r="V6">
        <v>12496</v>
      </c>
    </row>
    <row r="7" spans="1:22" x14ac:dyDescent="0.25">
      <c r="A7" t="s">
        <v>29</v>
      </c>
      <c r="B7">
        <v>15012</v>
      </c>
      <c r="C7">
        <v>36</v>
      </c>
      <c r="D7">
        <v>0</v>
      </c>
      <c r="E7">
        <v>348.03</v>
      </c>
      <c r="F7">
        <v>233</v>
      </c>
      <c r="G7" t="s">
        <v>29</v>
      </c>
      <c r="H7">
        <v>15012</v>
      </c>
      <c r="I7">
        <v>36</v>
      </c>
      <c r="J7" s="44">
        <v>61</v>
      </c>
      <c r="K7" t="s">
        <v>29</v>
      </c>
      <c r="L7">
        <v>7506</v>
      </c>
      <c r="M7">
        <v>7506</v>
      </c>
      <c r="N7">
        <v>36</v>
      </c>
      <c r="O7">
        <v>11790</v>
      </c>
    </row>
    <row r="8" spans="1:22" x14ac:dyDescent="0.25">
      <c r="A8" t="s">
        <v>30</v>
      </c>
      <c r="B8">
        <v>16680</v>
      </c>
      <c r="C8">
        <v>40</v>
      </c>
      <c r="D8">
        <v>0</v>
      </c>
      <c r="E8">
        <v>386.7</v>
      </c>
      <c r="F8">
        <v>233</v>
      </c>
      <c r="G8" t="s">
        <v>30</v>
      </c>
      <c r="H8">
        <v>16680</v>
      </c>
      <c r="I8">
        <v>40</v>
      </c>
      <c r="J8" s="44">
        <v>61</v>
      </c>
      <c r="K8" t="s">
        <v>30</v>
      </c>
      <c r="L8">
        <v>8340</v>
      </c>
      <c r="M8">
        <v>8340</v>
      </c>
      <c r="N8">
        <v>40</v>
      </c>
      <c r="O8">
        <v>13100</v>
      </c>
    </row>
    <row r="9" spans="1:22" x14ac:dyDescent="0.25">
      <c r="A9" t="s">
        <v>31</v>
      </c>
      <c r="B9">
        <v>18348</v>
      </c>
      <c r="C9">
        <v>44</v>
      </c>
      <c r="D9">
        <v>0</v>
      </c>
      <c r="E9">
        <v>425.37</v>
      </c>
      <c r="F9">
        <v>233</v>
      </c>
      <c r="G9" t="s">
        <v>31</v>
      </c>
      <c r="H9">
        <v>18348</v>
      </c>
      <c r="I9">
        <v>44</v>
      </c>
      <c r="J9" s="44">
        <v>61</v>
      </c>
      <c r="K9" t="s">
        <v>31</v>
      </c>
      <c r="L9">
        <v>9174</v>
      </c>
      <c r="M9">
        <v>9174</v>
      </c>
      <c r="N9">
        <v>44</v>
      </c>
      <c r="O9">
        <v>14410</v>
      </c>
    </row>
    <row r="10" spans="1:22" x14ac:dyDescent="0.25">
      <c r="A10" t="s">
        <v>32</v>
      </c>
      <c r="B10">
        <v>20016</v>
      </c>
      <c r="C10">
        <v>48</v>
      </c>
      <c r="D10">
        <v>43</v>
      </c>
      <c r="E10">
        <v>464.04</v>
      </c>
      <c r="F10">
        <v>233</v>
      </c>
      <c r="G10" t="s">
        <v>32</v>
      </c>
      <c r="H10">
        <v>20016</v>
      </c>
      <c r="I10">
        <v>48</v>
      </c>
      <c r="J10" s="44">
        <v>70</v>
      </c>
      <c r="K10" t="s">
        <v>32</v>
      </c>
      <c r="L10">
        <v>10008</v>
      </c>
      <c r="M10">
        <v>10008</v>
      </c>
      <c r="N10">
        <v>48</v>
      </c>
      <c r="O10">
        <v>15720</v>
      </c>
    </row>
    <row r="11" spans="1:22" x14ac:dyDescent="0.25">
      <c r="A11" t="s">
        <v>33</v>
      </c>
      <c r="B11">
        <v>20016</v>
      </c>
      <c r="C11">
        <v>48</v>
      </c>
      <c r="D11">
        <v>43</v>
      </c>
      <c r="E11">
        <v>502.71</v>
      </c>
      <c r="F11">
        <v>233</v>
      </c>
      <c r="G11" t="s">
        <v>33</v>
      </c>
      <c r="H11">
        <v>21684</v>
      </c>
      <c r="I11">
        <v>52</v>
      </c>
      <c r="J11" s="44">
        <v>70</v>
      </c>
      <c r="K11" t="s">
        <v>33</v>
      </c>
      <c r="L11">
        <v>10842</v>
      </c>
      <c r="M11">
        <v>10842</v>
      </c>
      <c r="N11">
        <v>52</v>
      </c>
      <c r="O11">
        <v>17030</v>
      </c>
    </row>
    <row r="12" spans="1:22" x14ac:dyDescent="0.25">
      <c r="A12" t="s">
        <v>34</v>
      </c>
      <c r="B12">
        <v>20016</v>
      </c>
      <c r="C12">
        <v>48</v>
      </c>
      <c r="D12">
        <v>43</v>
      </c>
      <c r="E12">
        <v>541.38</v>
      </c>
      <c r="F12">
        <v>233</v>
      </c>
      <c r="G12" t="s">
        <v>34</v>
      </c>
      <c r="H12">
        <v>23352</v>
      </c>
      <c r="I12">
        <v>56</v>
      </c>
      <c r="J12" s="44">
        <v>70</v>
      </c>
      <c r="K12" t="s">
        <v>34</v>
      </c>
      <c r="L12">
        <v>11676</v>
      </c>
      <c r="M12">
        <v>11676</v>
      </c>
      <c r="N12">
        <v>56</v>
      </c>
      <c r="O12">
        <v>18340</v>
      </c>
    </row>
    <row r="13" spans="1:22" x14ac:dyDescent="0.25">
      <c r="A13" t="s">
        <v>35</v>
      </c>
      <c r="B13">
        <v>20016</v>
      </c>
      <c r="C13">
        <v>48</v>
      </c>
      <c r="D13">
        <v>43</v>
      </c>
      <c r="E13">
        <v>580.04999999999995</v>
      </c>
      <c r="F13">
        <v>233</v>
      </c>
      <c r="G13" t="s">
        <v>35</v>
      </c>
      <c r="H13">
        <v>25020</v>
      </c>
      <c r="I13">
        <v>60</v>
      </c>
      <c r="J13" s="44">
        <v>70</v>
      </c>
      <c r="K13" t="s">
        <v>35</v>
      </c>
      <c r="L13">
        <v>12510</v>
      </c>
      <c r="M13">
        <v>12510</v>
      </c>
      <c r="N13">
        <v>60</v>
      </c>
      <c r="O13">
        <v>19650</v>
      </c>
    </row>
    <row r="14" spans="1:22" x14ac:dyDescent="0.25">
      <c r="A14" t="s">
        <v>36</v>
      </c>
      <c r="B14">
        <v>20016</v>
      </c>
      <c r="C14">
        <v>48</v>
      </c>
      <c r="D14">
        <v>43</v>
      </c>
      <c r="E14">
        <v>618.72</v>
      </c>
      <c r="F14">
        <v>233</v>
      </c>
      <c r="G14" t="s">
        <v>36</v>
      </c>
      <c r="H14">
        <v>26688</v>
      </c>
      <c r="I14">
        <v>64</v>
      </c>
      <c r="J14" s="44">
        <v>70</v>
      </c>
      <c r="K14" t="s">
        <v>36</v>
      </c>
      <c r="L14">
        <v>13344</v>
      </c>
      <c r="M14">
        <v>13344</v>
      </c>
      <c r="N14">
        <v>64</v>
      </c>
      <c r="O14">
        <v>20960</v>
      </c>
    </row>
    <row r="15" spans="1:22" x14ac:dyDescent="0.25">
      <c r="A15" t="s">
        <v>37</v>
      </c>
      <c r="B15">
        <v>20016</v>
      </c>
      <c r="C15">
        <v>48</v>
      </c>
      <c r="D15">
        <v>43</v>
      </c>
      <c r="E15">
        <v>657.39</v>
      </c>
      <c r="F15">
        <v>233</v>
      </c>
      <c r="G15" t="s">
        <v>37</v>
      </c>
      <c r="H15">
        <v>28356</v>
      </c>
      <c r="I15">
        <v>68</v>
      </c>
      <c r="J15" s="44">
        <v>70</v>
      </c>
      <c r="K15" t="s">
        <v>37</v>
      </c>
      <c r="L15">
        <v>14178</v>
      </c>
      <c r="M15">
        <v>14178</v>
      </c>
      <c r="N15">
        <v>68</v>
      </c>
      <c r="O15">
        <v>22270</v>
      </c>
    </row>
    <row r="16" spans="1:22" x14ac:dyDescent="0.25">
      <c r="A16" t="s">
        <v>38</v>
      </c>
      <c r="B16">
        <v>20016</v>
      </c>
      <c r="C16">
        <v>48</v>
      </c>
      <c r="D16">
        <v>43</v>
      </c>
      <c r="E16">
        <v>696.06</v>
      </c>
      <c r="F16">
        <v>233</v>
      </c>
      <c r="G16" t="s">
        <v>38</v>
      </c>
      <c r="H16">
        <v>30024</v>
      </c>
      <c r="I16">
        <v>72</v>
      </c>
      <c r="J16" s="44">
        <v>70</v>
      </c>
      <c r="K16" t="s">
        <v>38</v>
      </c>
      <c r="L16">
        <v>15012</v>
      </c>
      <c r="M16">
        <v>15012</v>
      </c>
      <c r="N16">
        <v>72</v>
      </c>
      <c r="O16">
        <v>23580</v>
      </c>
      <c r="R16" s="7" t="s">
        <v>198</v>
      </c>
      <c r="S16" s="7" t="s">
        <v>116</v>
      </c>
      <c r="U16" s="7" t="s">
        <v>117</v>
      </c>
    </row>
    <row r="17" spans="1:22" x14ac:dyDescent="0.25">
      <c r="R17" t="s">
        <v>77</v>
      </c>
      <c r="S17">
        <v>4185</v>
      </c>
      <c r="T17">
        <v>12</v>
      </c>
      <c r="U17">
        <v>5004</v>
      </c>
      <c r="V17">
        <v>12</v>
      </c>
    </row>
    <row r="18" spans="1:22" x14ac:dyDescent="0.25">
      <c r="A18" t="s">
        <v>21</v>
      </c>
      <c r="R18" t="s">
        <v>24</v>
      </c>
      <c r="S18">
        <v>5580</v>
      </c>
      <c r="T18">
        <v>16</v>
      </c>
      <c r="U18">
        <v>6672</v>
      </c>
      <c r="V18">
        <v>16</v>
      </c>
    </row>
    <row r="19" spans="1:22" x14ac:dyDescent="0.25">
      <c r="A19" t="s">
        <v>3</v>
      </c>
      <c r="B19">
        <v>1885</v>
      </c>
      <c r="C19">
        <v>233</v>
      </c>
      <c r="D19">
        <v>95</v>
      </c>
      <c r="E19" s="44">
        <v>233</v>
      </c>
      <c r="G19" t="s">
        <v>4</v>
      </c>
      <c r="H19">
        <v>0</v>
      </c>
      <c r="J19" t="s">
        <v>89</v>
      </c>
      <c r="R19" t="s">
        <v>25</v>
      </c>
      <c r="S19">
        <v>6975</v>
      </c>
      <c r="T19">
        <v>20</v>
      </c>
      <c r="U19">
        <v>8340</v>
      </c>
      <c r="V19">
        <v>20</v>
      </c>
    </row>
    <row r="20" spans="1:22" x14ac:dyDescent="0.25">
      <c r="A20" t="s">
        <v>4</v>
      </c>
      <c r="B20">
        <v>0</v>
      </c>
      <c r="C20">
        <v>0</v>
      </c>
      <c r="D20">
        <v>0</v>
      </c>
      <c r="E20">
        <v>0</v>
      </c>
      <c r="G20" t="s">
        <v>62</v>
      </c>
      <c r="H20">
        <v>30</v>
      </c>
      <c r="J20" t="s">
        <v>90</v>
      </c>
      <c r="R20" t="s">
        <v>26</v>
      </c>
      <c r="S20">
        <v>8370</v>
      </c>
      <c r="T20">
        <v>24</v>
      </c>
      <c r="U20">
        <v>10008</v>
      </c>
      <c r="V20">
        <v>24</v>
      </c>
    </row>
    <row r="21" spans="1:22" x14ac:dyDescent="0.25">
      <c r="G21" t="s">
        <v>63</v>
      </c>
      <c r="H21">
        <v>95</v>
      </c>
      <c r="R21" t="s">
        <v>27</v>
      </c>
      <c r="S21">
        <v>9765</v>
      </c>
      <c r="T21">
        <v>28</v>
      </c>
      <c r="U21">
        <v>11676</v>
      </c>
      <c r="V21">
        <v>28</v>
      </c>
    </row>
    <row r="22" spans="1:22" x14ac:dyDescent="0.25">
      <c r="A22" s="7" t="s">
        <v>75</v>
      </c>
      <c r="J22" t="s">
        <v>98</v>
      </c>
      <c r="R22" t="s">
        <v>28</v>
      </c>
      <c r="S22">
        <v>11160</v>
      </c>
      <c r="T22">
        <v>32</v>
      </c>
      <c r="U22">
        <v>13344</v>
      </c>
      <c r="V22">
        <v>32</v>
      </c>
    </row>
    <row r="23" spans="1:22" x14ac:dyDescent="0.25">
      <c r="A23" t="s">
        <v>79</v>
      </c>
      <c r="B23">
        <v>0</v>
      </c>
      <c r="C23">
        <v>0</v>
      </c>
      <c r="E23" s="7"/>
      <c r="F23" s="7"/>
      <c r="J23" t="s">
        <v>99</v>
      </c>
      <c r="R23" t="s">
        <v>29</v>
      </c>
      <c r="S23">
        <v>12555</v>
      </c>
      <c r="T23">
        <v>36</v>
      </c>
      <c r="U23">
        <v>15012</v>
      </c>
      <c r="V23">
        <v>36</v>
      </c>
    </row>
    <row r="24" spans="1:22" x14ac:dyDescent="0.25">
      <c r="A24" t="s">
        <v>208</v>
      </c>
      <c r="B24">
        <v>1668</v>
      </c>
      <c r="C24">
        <v>4</v>
      </c>
      <c r="R24" t="s">
        <v>30</v>
      </c>
      <c r="S24">
        <v>13950</v>
      </c>
      <c r="T24">
        <v>40</v>
      </c>
      <c r="U24">
        <v>16680</v>
      </c>
      <c r="V24">
        <v>40</v>
      </c>
    </row>
    <row r="25" spans="1:22" x14ac:dyDescent="0.25">
      <c r="A25" t="s">
        <v>76</v>
      </c>
      <c r="B25">
        <v>3336</v>
      </c>
      <c r="C25">
        <v>8</v>
      </c>
      <c r="J25" t="s">
        <v>113</v>
      </c>
      <c r="R25" t="s">
        <v>31</v>
      </c>
      <c r="S25">
        <v>15345</v>
      </c>
      <c r="T25">
        <v>44</v>
      </c>
      <c r="U25">
        <v>18348</v>
      </c>
      <c r="V25">
        <v>44</v>
      </c>
    </row>
    <row r="26" spans="1:22" x14ac:dyDescent="0.25">
      <c r="A26" t="s">
        <v>77</v>
      </c>
      <c r="B26">
        <v>5004</v>
      </c>
      <c r="C26">
        <v>12</v>
      </c>
      <c r="J26" t="s">
        <v>114</v>
      </c>
      <c r="R26" t="s">
        <v>32</v>
      </c>
      <c r="S26">
        <v>16740</v>
      </c>
      <c r="T26">
        <v>48</v>
      </c>
      <c r="U26">
        <v>20016</v>
      </c>
      <c r="V26">
        <v>48</v>
      </c>
    </row>
    <row r="27" spans="1:22" x14ac:dyDescent="0.25">
      <c r="A27" t="s">
        <v>24</v>
      </c>
      <c r="B27">
        <v>6672</v>
      </c>
      <c r="C27">
        <v>16</v>
      </c>
      <c r="D27" s="7"/>
      <c r="R27" t="s">
        <v>33</v>
      </c>
      <c r="S27">
        <v>18135</v>
      </c>
      <c r="T27">
        <v>52</v>
      </c>
      <c r="U27">
        <v>20016</v>
      </c>
      <c r="V27">
        <v>48</v>
      </c>
    </row>
    <row r="28" spans="1:22" x14ac:dyDescent="0.25">
      <c r="A28" t="s">
        <v>25</v>
      </c>
      <c r="B28">
        <v>8340</v>
      </c>
      <c r="C28">
        <v>20</v>
      </c>
      <c r="R28" t="s">
        <v>34</v>
      </c>
      <c r="S28">
        <v>19530</v>
      </c>
      <c r="T28">
        <v>56</v>
      </c>
      <c r="U28">
        <v>20016</v>
      </c>
      <c r="V28">
        <v>48</v>
      </c>
    </row>
    <row r="29" spans="1:22" x14ac:dyDescent="0.25">
      <c r="A29" t="s">
        <v>26</v>
      </c>
      <c r="B29">
        <v>10008</v>
      </c>
      <c r="C29">
        <v>24</v>
      </c>
      <c r="G29" s="7" t="s">
        <v>172</v>
      </c>
      <c r="H29" s="7" t="s">
        <v>130</v>
      </c>
      <c r="I29" s="7" t="s">
        <v>85</v>
      </c>
      <c r="K29" s="7" t="s">
        <v>129</v>
      </c>
      <c r="L29" s="7" t="s">
        <v>117</v>
      </c>
      <c r="M29" s="7" t="s">
        <v>116</v>
      </c>
      <c r="O29" s="7" t="s">
        <v>145</v>
      </c>
      <c r="R29" t="s">
        <v>35</v>
      </c>
      <c r="S29">
        <v>20925</v>
      </c>
      <c r="T29">
        <v>60</v>
      </c>
      <c r="U29">
        <v>20016</v>
      </c>
      <c r="V29">
        <v>48</v>
      </c>
    </row>
    <row r="30" spans="1:22" x14ac:dyDescent="0.25">
      <c r="A30" t="s">
        <v>27</v>
      </c>
      <c r="B30">
        <v>11676</v>
      </c>
      <c r="C30">
        <v>28</v>
      </c>
      <c r="E30" t="s">
        <v>77</v>
      </c>
      <c r="G30">
        <v>2502</v>
      </c>
      <c r="H30">
        <v>3210</v>
      </c>
      <c r="I30">
        <v>4149</v>
      </c>
      <c r="J30">
        <v>12</v>
      </c>
      <c r="K30" t="s">
        <v>77</v>
      </c>
      <c r="L30">
        <v>5004</v>
      </c>
      <c r="M30">
        <v>3498</v>
      </c>
      <c r="N30">
        <v>12</v>
      </c>
      <c r="O30" t="s">
        <v>24</v>
      </c>
      <c r="P30">
        <v>4876</v>
      </c>
      <c r="R30" t="s">
        <v>36</v>
      </c>
      <c r="S30">
        <v>22320</v>
      </c>
      <c r="T30">
        <v>64</v>
      </c>
      <c r="U30">
        <v>20016</v>
      </c>
      <c r="V30">
        <v>48</v>
      </c>
    </row>
    <row r="31" spans="1:22" x14ac:dyDescent="0.25">
      <c r="A31" t="s">
        <v>28</v>
      </c>
      <c r="B31">
        <v>13344</v>
      </c>
      <c r="C31">
        <v>32</v>
      </c>
      <c r="E31" t="s">
        <v>24</v>
      </c>
      <c r="G31">
        <v>3336</v>
      </c>
      <c r="H31">
        <v>4280</v>
      </c>
      <c r="I31">
        <v>5532</v>
      </c>
      <c r="J31">
        <v>16</v>
      </c>
      <c r="K31" t="s">
        <v>24</v>
      </c>
      <c r="L31">
        <v>6672</v>
      </c>
      <c r="M31">
        <v>4664</v>
      </c>
      <c r="N31">
        <v>16</v>
      </c>
      <c r="O31" t="s">
        <v>25</v>
      </c>
      <c r="P31">
        <v>6095</v>
      </c>
      <c r="R31" t="s">
        <v>37</v>
      </c>
      <c r="S31">
        <v>23715</v>
      </c>
      <c r="T31">
        <v>68</v>
      </c>
      <c r="U31">
        <v>20016</v>
      </c>
      <c r="V31">
        <v>48</v>
      </c>
    </row>
    <row r="32" spans="1:22" x14ac:dyDescent="0.25">
      <c r="A32" t="s">
        <v>29</v>
      </c>
      <c r="B32">
        <v>15012</v>
      </c>
      <c r="C32">
        <v>36</v>
      </c>
      <c r="E32" t="s">
        <v>25</v>
      </c>
      <c r="G32">
        <v>4170</v>
      </c>
      <c r="H32">
        <v>5350</v>
      </c>
      <c r="I32">
        <v>6915</v>
      </c>
      <c r="J32">
        <v>20</v>
      </c>
      <c r="K32" t="s">
        <v>25</v>
      </c>
      <c r="L32">
        <v>8340</v>
      </c>
      <c r="M32">
        <v>5830</v>
      </c>
      <c r="N32">
        <v>20</v>
      </c>
      <c r="O32" t="s">
        <v>26</v>
      </c>
      <c r="P32">
        <v>7314</v>
      </c>
      <c r="R32" t="s">
        <v>38</v>
      </c>
      <c r="S32">
        <v>25110</v>
      </c>
      <c r="T32">
        <v>72</v>
      </c>
      <c r="U32">
        <v>20016</v>
      </c>
      <c r="V32">
        <v>48</v>
      </c>
    </row>
    <row r="33" spans="1:22" x14ac:dyDescent="0.25">
      <c r="A33" t="s">
        <v>30</v>
      </c>
      <c r="B33">
        <v>16680</v>
      </c>
      <c r="C33">
        <v>40</v>
      </c>
      <c r="E33" t="s">
        <v>26</v>
      </c>
      <c r="G33">
        <v>5004</v>
      </c>
      <c r="H33">
        <v>6420</v>
      </c>
      <c r="I33">
        <v>8298</v>
      </c>
      <c r="J33">
        <v>24</v>
      </c>
      <c r="K33" t="s">
        <v>26</v>
      </c>
      <c r="L33">
        <v>10008</v>
      </c>
      <c r="M33">
        <v>6996</v>
      </c>
      <c r="N33">
        <v>24</v>
      </c>
      <c r="O33" t="s">
        <v>27</v>
      </c>
      <c r="P33">
        <v>8533</v>
      </c>
      <c r="R33" t="s">
        <v>39</v>
      </c>
      <c r="S33">
        <v>26505</v>
      </c>
      <c r="T33">
        <v>76</v>
      </c>
      <c r="U33">
        <v>20016</v>
      </c>
      <c r="V33">
        <v>48</v>
      </c>
    </row>
    <row r="34" spans="1:22" x14ac:dyDescent="0.25">
      <c r="A34" t="s">
        <v>31</v>
      </c>
      <c r="B34">
        <v>18348</v>
      </c>
      <c r="C34">
        <v>44</v>
      </c>
      <c r="E34" t="s">
        <v>27</v>
      </c>
      <c r="G34">
        <v>5838</v>
      </c>
      <c r="H34">
        <v>7490</v>
      </c>
      <c r="I34">
        <v>9681</v>
      </c>
      <c r="J34">
        <v>28</v>
      </c>
      <c r="K34" t="s">
        <v>27</v>
      </c>
      <c r="L34">
        <v>11676</v>
      </c>
      <c r="M34">
        <v>8162</v>
      </c>
      <c r="N34">
        <v>28</v>
      </c>
      <c r="O34" t="s">
        <v>28</v>
      </c>
      <c r="P34">
        <v>9752</v>
      </c>
      <c r="R34" t="s">
        <v>40</v>
      </c>
      <c r="S34">
        <v>27900</v>
      </c>
      <c r="T34">
        <v>80</v>
      </c>
      <c r="U34">
        <v>20016</v>
      </c>
      <c r="V34">
        <v>48</v>
      </c>
    </row>
    <row r="35" spans="1:22" x14ac:dyDescent="0.25">
      <c r="A35" t="s">
        <v>32</v>
      </c>
      <c r="B35">
        <v>20016</v>
      </c>
      <c r="C35">
        <v>48</v>
      </c>
      <c r="E35" t="s">
        <v>28</v>
      </c>
      <c r="G35">
        <v>6672</v>
      </c>
      <c r="H35">
        <v>8560</v>
      </c>
      <c r="I35">
        <v>11064</v>
      </c>
      <c r="J35">
        <v>32</v>
      </c>
      <c r="K35" t="s">
        <v>28</v>
      </c>
      <c r="L35">
        <v>13344</v>
      </c>
      <c r="M35">
        <v>9328</v>
      </c>
      <c r="N35">
        <v>32</v>
      </c>
      <c r="O35" t="s">
        <v>29</v>
      </c>
      <c r="P35">
        <v>10971</v>
      </c>
    </row>
    <row r="36" spans="1:22" x14ac:dyDescent="0.25">
      <c r="A36" t="s">
        <v>33</v>
      </c>
      <c r="B36">
        <v>21684</v>
      </c>
      <c r="C36">
        <v>52</v>
      </c>
      <c r="E36" t="s">
        <v>29</v>
      </c>
      <c r="G36">
        <v>7506</v>
      </c>
      <c r="H36">
        <v>9630</v>
      </c>
      <c r="I36">
        <v>12447</v>
      </c>
      <c r="J36">
        <v>36</v>
      </c>
      <c r="K36" t="s">
        <v>29</v>
      </c>
      <c r="L36">
        <v>15012</v>
      </c>
      <c r="M36">
        <v>10494</v>
      </c>
      <c r="N36">
        <v>36</v>
      </c>
      <c r="O36" t="s">
        <v>30</v>
      </c>
      <c r="P36">
        <v>12190</v>
      </c>
    </row>
    <row r="37" spans="1:22" x14ac:dyDescent="0.25">
      <c r="A37" t="s">
        <v>34</v>
      </c>
      <c r="B37">
        <v>23352</v>
      </c>
      <c r="C37">
        <v>56</v>
      </c>
      <c r="E37" t="s">
        <v>30</v>
      </c>
      <c r="G37">
        <v>8340</v>
      </c>
      <c r="H37">
        <v>10700</v>
      </c>
      <c r="I37">
        <v>13830</v>
      </c>
      <c r="J37">
        <v>40</v>
      </c>
      <c r="K37" t="s">
        <v>30</v>
      </c>
      <c r="L37">
        <v>16680</v>
      </c>
      <c r="M37">
        <v>11660</v>
      </c>
      <c r="N37">
        <v>40</v>
      </c>
      <c r="O37" t="s">
        <v>31</v>
      </c>
      <c r="P37">
        <v>13409</v>
      </c>
    </row>
    <row r="38" spans="1:22" x14ac:dyDescent="0.25">
      <c r="A38" t="s">
        <v>35</v>
      </c>
      <c r="B38">
        <v>25020</v>
      </c>
      <c r="C38">
        <v>60</v>
      </c>
      <c r="E38" t="s">
        <v>31</v>
      </c>
      <c r="G38">
        <v>9174</v>
      </c>
      <c r="H38">
        <v>11770</v>
      </c>
      <c r="I38">
        <v>15213</v>
      </c>
      <c r="J38">
        <v>44</v>
      </c>
      <c r="K38" t="s">
        <v>31</v>
      </c>
      <c r="L38">
        <v>18348</v>
      </c>
      <c r="M38">
        <v>12826</v>
      </c>
      <c r="N38">
        <v>44</v>
      </c>
      <c r="O38" t="s">
        <v>32</v>
      </c>
      <c r="P38">
        <v>14628</v>
      </c>
    </row>
    <row r="39" spans="1:22" x14ac:dyDescent="0.25">
      <c r="A39" t="s">
        <v>36</v>
      </c>
      <c r="B39">
        <v>26688</v>
      </c>
      <c r="C39">
        <v>64</v>
      </c>
      <c r="E39" t="s">
        <v>32</v>
      </c>
      <c r="G39">
        <v>10008</v>
      </c>
      <c r="H39">
        <v>12840</v>
      </c>
      <c r="I39">
        <v>16596</v>
      </c>
      <c r="J39">
        <v>48</v>
      </c>
      <c r="K39" t="s">
        <v>32</v>
      </c>
      <c r="L39">
        <v>20016</v>
      </c>
      <c r="M39">
        <v>13992</v>
      </c>
      <c r="N39">
        <v>48</v>
      </c>
      <c r="O39" t="s">
        <v>33</v>
      </c>
      <c r="P39">
        <v>15847</v>
      </c>
    </row>
    <row r="40" spans="1:22" x14ac:dyDescent="0.25">
      <c r="A40" t="s">
        <v>37</v>
      </c>
      <c r="B40">
        <v>28356</v>
      </c>
      <c r="C40">
        <v>68</v>
      </c>
      <c r="E40" t="s">
        <v>33</v>
      </c>
      <c r="G40">
        <v>10842</v>
      </c>
      <c r="H40">
        <v>13910</v>
      </c>
      <c r="I40">
        <v>17979</v>
      </c>
      <c r="J40">
        <v>48</v>
      </c>
      <c r="K40" t="s">
        <v>33</v>
      </c>
      <c r="L40">
        <v>20016</v>
      </c>
      <c r="M40">
        <v>15158</v>
      </c>
      <c r="N40">
        <v>52</v>
      </c>
      <c r="O40" t="s">
        <v>34</v>
      </c>
      <c r="P40">
        <v>17066</v>
      </c>
    </row>
    <row r="41" spans="1:22" x14ac:dyDescent="0.25">
      <c r="A41" t="s">
        <v>38</v>
      </c>
      <c r="B41">
        <v>30024</v>
      </c>
      <c r="C41">
        <v>72</v>
      </c>
      <c r="E41" t="s">
        <v>34</v>
      </c>
      <c r="G41">
        <v>11676</v>
      </c>
      <c r="H41">
        <v>14980</v>
      </c>
      <c r="I41">
        <v>19362</v>
      </c>
      <c r="J41">
        <v>48</v>
      </c>
      <c r="K41" t="s">
        <v>34</v>
      </c>
      <c r="L41">
        <v>20016</v>
      </c>
      <c r="M41">
        <v>16324</v>
      </c>
      <c r="N41">
        <v>56</v>
      </c>
      <c r="O41" t="s">
        <v>35</v>
      </c>
      <c r="P41">
        <v>18285</v>
      </c>
    </row>
    <row r="42" spans="1:22" x14ac:dyDescent="0.25">
      <c r="A42" s="7" t="s">
        <v>22</v>
      </c>
      <c r="E42" t="s">
        <v>35</v>
      </c>
      <c r="G42">
        <v>12510</v>
      </c>
      <c r="H42">
        <v>16050</v>
      </c>
      <c r="I42">
        <v>20745</v>
      </c>
      <c r="J42">
        <v>48</v>
      </c>
      <c r="K42" t="s">
        <v>35</v>
      </c>
      <c r="L42">
        <v>20016</v>
      </c>
      <c r="M42">
        <v>17490</v>
      </c>
      <c r="N42">
        <v>60</v>
      </c>
      <c r="O42" t="s">
        <v>36</v>
      </c>
      <c r="P42">
        <v>19504</v>
      </c>
    </row>
    <row r="43" spans="1:22" x14ac:dyDescent="0.25">
      <c r="E43" t="s">
        <v>36</v>
      </c>
      <c r="G43">
        <v>13344</v>
      </c>
      <c r="H43">
        <v>17120</v>
      </c>
      <c r="I43">
        <v>22128</v>
      </c>
      <c r="J43">
        <v>48</v>
      </c>
      <c r="K43" t="s">
        <v>36</v>
      </c>
      <c r="L43">
        <v>20016</v>
      </c>
      <c r="M43">
        <v>18656</v>
      </c>
      <c r="N43">
        <v>64</v>
      </c>
      <c r="O43" t="s">
        <v>37</v>
      </c>
      <c r="P43">
        <v>20723</v>
      </c>
    </row>
    <row r="44" spans="1:22" x14ac:dyDescent="0.25">
      <c r="A44" t="s">
        <v>175</v>
      </c>
      <c r="E44" t="s">
        <v>37</v>
      </c>
      <c r="G44">
        <v>14178</v>
      </c>
      <c r="H44">
        <v>18190</v>
      </c>
      <c r="I44">
        <v>23511</v>
      </c>
      <c r="J44">
        <v>48</v>
      </c>
      <c r="K44" t="s">
        <v>37</v>
      </c>
      <c r="L44">
        <v>20016</v>
      </c>
      <c r="M44">
        <v>19822</v>
      </c>
      <c r="N44">
        <v>68</v>
      </c>
      <c r="O44" t="s">
        <v>38</v>
      </c>
      <c r="P44">
        <v>21942</v>
      </c>
    </row>
    <row r="45" spans="1:22" x14ac:dyDescent="0.25">
      <c r="A45" t="s">
        <v>176</v>
      </c>
      <c r="E45" t="s">
        <v>38</v>
      </c>
      <c r="G45">
        <v>15012</v>
      </c>
      <c r="H45">
        <v>19260</v>
      </c>
      <c r="I45">
        <v>24894</v>
      </c>
      <c r="J45">
        <v>48</v>
      </c>
      <c r="K45" t="s">
        <v>38</v>
      </c>
      <c r="L45">
        <v>20016</v>
      </c>
      <c r="M45">
        <v>20988</v>
      </c>
      <c r="N45">
        <v>72</v>
      </c>
    </row>
    <row r="48" spans="1:22" x14ac:dyDescent="0.25">
      <c r="A48" s="7" t="s">
        <v>23</v>
      </c>
      <c r="B48" s="7" t="s">
        <v>166</v>
      </c>
      <c r="C48" s="24" t="s">
        <v>182</v>
      </c>
      <c r="D48" s="7" t="s">
        <v>42</v>
      </c>
      <c r="E48" s="7"/>
      <c r="F48" s="7"/>
      <c r="G48" s="7" t="s">
        <v>44</v>
      </c>
      <c r="H48" s="7" t="s">
        <v>84</v>
      </c>
      <c r="I48" s="7" t="s">
        <v>116</v>
      </c>
      <c r="J48" s="7" t="s">
        <v>117</v>
      </c>
      <c r="K48" s="7" t="s">
        <v>118</v>
      </c>
    </row>
    <row r="49" spans="1:21" x14ac:dyDescent="0.25">
      <c r="A49" t="s">
        <v>41</v>
      </c>
      <c r="B49">
        <v>0</v>
      </c>
      <c r="C49">
        <v>0</v>
      </c>
      <c r="D49">
        <v>0</v>
      </c>
      <c r="G49">
        <v>0</v>
      </c>
      <c r="H49" t="s">
        <v>24</v>
      </c>
      <c r="I49">
        <v>4656</v>
      </c>
      <c r="J49">
        <v>4320</v>
      </c>
      <c r="K49">
        <v>16</v>
      </c>
    </row>
    <row r="50" spans="1:21" x14ac:dyDescent="0.25">
      <c r="A50" t="s">
        <v>24</v>
      </c>
      <c r="B50">
        <v>4944</v>
      </c>
      <c r="C50">
        <v>4944</v>
      </c>
      <c r="D50">
        <v>16</v>
      </c>
      <c r="G50">
        <v>57</v>
      </c>
      <c r="H50" t="s">
        <v>25</v>
      </c>
      <c r="I50">
        <v>5820</v>
      </c>
      <c r="J50">
        <v>5400</v>
      </c>
      <c r="K50">
        <v>20</v>
      </c>
    </row>
    <row r="51" spans="1:21" x14ac:dyDescent="0.25">
      <c r="A51" t="s">
        <v>25</v>
      </c>
      <c r="B51">
        <v>6180</v>
      </c>
      <c r="C51">
        <v>6180</v>
      </c>
      <c r="D51">
        <v>20</v>
      </c>
      <c r="G51">
        <v>57</v>
      </c>
      <c r="H51" t="s">
        <v>26</v>
      </c>
      <c r="I51">
        <v>6984</v>
      </c>
      <c r="J51">
        <v>6480</v>
      </c>
      <c r="K51">
        <v>24</v>
      </c>
    </row>
    <row r="52" spans="1:21" x14ac:dyDescent="0.25">
      <c r="A52" t="s">
        <v>26</v>
      </c>
      <c r="B52">
        <v>7416</v>
      </c>
      <c r="C52">
        <v>7416</v>
      </c>
      <c r="D52">
        <v>24</v>
      </c>
      <c r="G52">
        <v>57</v>
      </c>
      <c r="H52" t="s">
        <v>27</v>
      </c>
      <c r="I52">
        <v>8148</v>
      </c>
      <c r="J52">
        <v>7560</v>
      </c>
      <c r="K52">
        <v>28</v>
      </c>
      <c r="L52" s="24"/>
      <c r="N52" s="7" t="s">
        <v>43</v>
      </c>
      <c r="O52" s="24" t="s">
        <v>166</v>
      </c>
      <c r="P52" s="24" t="s">
        <v>173</v>
      </c>
      <c r="Q52" s="24"/>
      <c r="R52" s="24" t="s">
        <v>42</v>
      </c>
      <c r="S52" s="7" t="s">
        <v>44</v>
      </c>
      <c r="T52" s="7"/>
      <c r="U52" s="7" t="s">
        <v>82</v>
      </c>
    </row>
    <row r="53" spans="1:21" x14ac:dyDescent="0.25">
      <c r="A53" t="s">
        <v>27</v>
      </c>
      <c r="B53">
        <v>8652</v>
      </c>
      <c r="C53">
        <v>8652</v>
      </c>
      <c r="D53">
        <v>28</v>
      </c>
      <c r="G53">
        <v>57</v>
      </c>
      <c r="H53" t="s">
        <v>28</v>
      </c>
      <c r="I53">
        <v>9312</v>
      </c>
      <c r="J53">
        <v>8640</v>
      </c>
      <c r="K53">
        <v>32</v>
      </c>
      <c r="N53" t="s">
        <v>41</v>
      </c>
      <c r="O53">
        <v>0</v>
      </c>
      <c r="P53">
        <v>0</v>
      </c>
      <c r="R53">
        <v>0</v>
      </c>
      <c r="S53">
        <v>0</v>
      </c>
      <c r="U53">
        <v>0</v>
      </c>
    </row>
    <row r="54" spans="1:21" x14ac:dyDescent="0.25">
      <c r="A54" t="s">
        <v>28</v>
      </c>
      <c r="B54">
        <v>9888</v>
      </c>
      <c r="C54">
        <v>9888</v>
      </c>
      <c r="D54">
        <v>32</v>
      </c>
      <c r="G54">
        <v>57</v>
      </c>
      <c r="H54" t="s">
        <v>29</v>
      </c>
      <c r="I54">
        <v>10476</v>
      </c>
      <c r="J54">
        <v>9720</v>
      </c>
      <c r="K54">
        <v>36</v>
      </c>
      <c r="N54" t="s">
        <v>24</v>
      </c>
      <c r="O54">
        <v>5976</v>
      </c>
      <c r="P54">
        <v>6272</v>
      </c>
      <c r="R54">
        <v>16</v>
      </c>
      <c r="S54">
        <v>57</v>
      </c>
      <c r="U54">
        <v>4876</v>
      </c>
    </row>
    <row r="55" spans="1:21" x14ac:dyDescent="0.25">
      <c r="A55" t="s">
        <v>29</v>
      </c>
      <c r="B55">
        <v>11124</v>
      </c>
      <c r="C55">
        <v>11124</v>
      </c>
      <c r="D55">
        <v>36</v>
      </c>
      <c r="G55">
        <v>57</v>
      </c>
      <c r="H55" t="s">
        <v>30</v>
      </c>
      <c r="I55">
        <v>11640</v>
      </c>
      <c r="J55">
        <v>10800</v>
      </c>
      <c r="K55">
        <v>40</v>
      </c>
      <c r="N55" t="s">
        <v>25</v>
      </c>
      <c r="O55">
        <v>7470</v>
      </c>
      <c r="P55">
        <v>7840</v>
      </c>
      <c r="R55">
        <v>20</v>
      </c>
      <c r="S55">
        <v>57</v>
      </c>
      <c r="U55">
        <v>6095</v>
      </c>
    </row>
    <row r="56" spans="1:21" x14ac:dyDescent="0.25">
      <c r="A56" t="s">
        <v>30</v>
      </c>
      <c r="B56">
        <v>12360</v>
      </c>
      <c r="C56">
        <v>12360</v>
      </c>
      <c r="D56">
        <v>40</v>
      </c>
      <c r="G56">
        <v>57</v>
      </c>
      <c r="H56" t="s">
        <v>31</v>
      </c>
      <c r="I56">
        <v>12804</v>
      </c>
      <c r="J56">
        <v>11880</v>
      </c>
      <c r="K56">
        <v>44</v>
      </c>
      <c r="N56" t="s">
        <v>26</v>
      </c>
      <c r="O56">
        <v>8964</v>
      </c>
      <c r="P56">
        <v>9408</v>
      </c>
      <c r="R56">
        <v>24</v>
      </c>
      <c r="S56">
        <v>57</v>
      </c>
      <c r="U56">
        <v>7314</v>
      </c>
    </row>
    <row r="57" spans="1:21" x14ac:dyDescent="0.25">
      <c r="A57" t="s">
        <v>31</v>
      </c>
      <c r="B57">
        <v>13596</v>
      </c>
      <c r="C57">
        <v>13596</v>
      </c>
      <c r="D57">
        <v>44</v>
      </c>
      <c r="G57">
        <v>57</v>
      </c>
      <c r="H57" t="s">
        <v>32</v>
      </c>
      <c r="I57">
        <v>13968</v>
      </c>
      <c r="J57">
        <v>12960</v>
      </c>
      <c r="K57">
        <v>48</v>
      </c>
      <c r="N57" t="s">
        <v>27</v>
      </c>
      <c r="O57">
        <v>10458</v>
      </c>
      <c r="P57">
        <v>10976</v>
      </c>
      <c r="R57">
        <v>28</v>
      </c>
      <c r="S57">
        <v>57</v>
      </c>
      <c r="U57">
        <v>8533</v>
      </c>
    </row>
    <row r="58" spans="1:21" x14ac:dyDescent="0.25">
      <c r="A58" t="s">
        <v>32</v>
      </c>
      <c r="B58">
        <v>14832</v>
      </c>
      <c r="C58">
        <v>14832</v>
      </c>
      <c r="D58">
        <v>48</v>
      </c>
      <c r="G58">
        <v>57</v>
      </c>
      <c r="H58" t="s">
        <v>33</v>
      </c>
      <c r="I58">
        <v>15132</v>
      </c>
      <c r="J58">
        <v>14040</v>
      </c>
      <c r="K58">
        <v>52</v>
      </c>
      <c r="N58" t="s">
        <v>28</v>
      </c>
      <c r="O58">
        <v>11952</v>
      </c>
      <c r="P58">
        <v>12544</v>
      </c>
      <c r="R58">
        <v>32</v>
      </c>
      <c r="S58">
        <v>57</v>
      </c>
      <c r="U58">
        <v>9752</v>
      </c>
    </row>
    <row r="59" spans="1:21" x14ac:dyDescent="0.25">
      <c r="A59" t="s">
        <v>33</v>
      </c>
      <c r="B59">
        <v>16068</v>
      </c>
      <c r="C59">
        <v>16068</v>
      </c>
      <c r="D59">
        <v>52</v>
      </c>
      <c r="G59">
        <v>57</v>
      </c>
      <c r="H59" t="s">
        <v>34</v>
      </c>
      <c r="I59">
        <v>16296</v>
      </c>
      <c r="J59">
        <v>15120</v>
      </c>
      <c r="K59">
        <v>56</v>
      </c>
      <c r="N59" t="s">
        <v>29</v>
      </c>
      <c r="O59">
        <v>13446</v>
      </c>
      <c r="P59">
        <v>14112</v>
      </c>
      <c r="R59">
        <v>36</v>
      </c>
      <c r="S59">
        <v>57</v>
      </c>
      <c r="U59">
        <v>10971</v>
      </c>
    </row>
    <row r="60" spans="1:21" x14ac:dyDescent="0.25">
      <c r="A60" t="s">
        <v>34</v>
      </c>
      <c r="B60">
        <v>17304</v>
      </c>
      <c r="C60">
        <v>17304</v>
      </c>
      <c r="D60">
        <v>56</v>
      </c>
      <c r="G60">
        <v>57</v>
      </c>
      <c r="H60" t="s">
        <v>35</v>
      </c>
      <c r="I60">
        <v>17460</v>
      </c>
      <c r="J60">
        <v>16200</v>
      </c>
      <c r="K60">
        <v>60</v>
      </c>
      <c r="N60" t="s">
        <v>30</v>
      </c>
      <c r="O60">
        <v>14940</v>
      </c>
      <c r="P60">
        <v>15680</v>
      </c>
      <c r="R60">
        <v>40</v>
      </c>
      <c r="S60">
        <v>57</v>
      </c>
      <c r="U60">
        <v>12190</v>
      </c>
    </row>
    <row r="61" spans="1:21" x14ac:dyDescent="0.25">
      <c r="A61" t="s">
        <v>35</v>
      </c>
      <c r="B61">
        <v>18540</v>
      </c>
      <c r="C61">
        <v>18540</v>
      </c>
      <c r="D61">
        <v>60</v>
      </c>
      <c r="G61">
        <v>57</v>
      </c>
      <c r="H61" t="s">
        <v>36</v>
      </c>
      <c r="I61">
        <v>18624</v>
      </c>
      <c r="J61">
        <v>17280</v>
      </c>
      <c r="K61">
        <v>64</v>
      </c>
      <c r="N61" t="s">
        <v>31</v>
      </c>
      <c r="O61">
        <v>16434</v>
      </c>
      <c r="P61">
        <v>17248</v>
      </c>
      <c r="R61">
        <v>44</v>
      </c>
      <c r="S61">
        <v>57</v>
      </c>
      <c r="U61">
        <v>13409</v>
      </c>
    </row>
    <row r="62" spans="1:21" x14ac:dyDescent="0.25">
      <c r="A62" t="s">
        <v>36</v>
      </c>
      <c r="B62">
        <v>19776</v>
      </c>
      <c r="C62">
        <v>19776</v>
      </c>
      <c r="D62">
        <v>64</v>
      </c>
      <c r="G62">
        <v>57</v>
      </c>
      <c r="H62" t="s">
        <v>37</v>
      </c>
      <c r="I62">
        <v>19788</v>
      </c>
      <c r="J62">
        <v>18360</v>
      </c>
      <c r="K62">
        <v>68</v>
      </c>
      <c r="N62" t="s">
        <v>32</v>
      </c>
      <c r="O62">
        <v>17928</v>
      </c>
      <c r="P62">
        <v>18816</v>
      </c>
      <c r="R62">
        <v>48</v>
      </c>
      <c r="S62">
        <v>57</v>
      </c>
      <c r="U62">
        <v>14628</v>
      </c>
    </row>
    <row r="63" spans="1:21" x14ac:dyDescent="0.25">
      <c r="A63" t="s">
        <v>37</v>
      </c>
      <c r="B63">
        <v>21012</v>
      </c>
      <c r="C63">
        <v>21012</v>
      </c>
      <c r="D63">
        <v>68</v>
      </c>
      <c r="G63">
        <v>57</v>
      </c>
      <c r="H63" t="s">
        <v>38</v>
      </c>
      <c r="I63">
        <v>20952</v>
      </c>
      <c r="J63">
        <v>19440</v>
      </c>
      <c r="K63">
        <v>72</v>
      </c>
      <c r="N63" t="s">
        <v>33</v>
      </c>
      <c r="O63">
        <v>19422</v>
      </c>
      <c r="P63">
        <v>20384</v>
      </c>
      <c r="R63">
        <v>52</v>
      </c>
      <c r="S63">
        <v>57</v>
      </c>
      <c r="U63">
        <v>15847</v>
      </c>
    </row>
    <row r="64" spans="1:21" x14ac:dyDescent="0.25">
      <c r="A64" t="s">
        <v>38</v>
      </c>
      <c r="B64">
        <v>22248</v>
      </c>
      <c r="C64">
        <v>22248</v>
      </c>
      <c r="D64">
        <v>72</v>
      </c>
      <c r="G64">
        <v>57</v>
      </c>
      <c r="N64" t="s">
        <v>34</v>
      </c>
      <c r="O64">
        <v>20916</v>
      </c>
      <c r="P64">
        <v>21952</v>
      </c>
      <c r="R64">
        <v>56</v>
      </c>
      <c r="S64">
        <v>57</v>
      </c>
      <c r="U64">
        <v>17066</v>
      </c>
    </row>
    <row r="65" spans="1:21" x14ac:dyDescent="0.25">
      <c r="A65" t="s">
        <v>39</v>
      </c>
      <c r="B65">
        <v>23484</v>
      </c>
      <c r="C65">
        <v>23484</v>
      </c>
      <c r="D65">
        <v>76</v>
      </c>
      <c r="G65">
        <v>57</v>
      </c>
      <c r="N65" t="s">
        <v>35</v>
      </c>
      <c r="O65">
        <v>22410</v>
      </c>
      <c r="P65">
        <v>23520</v>
      </c>
      <c r="R65">
        <v>60</v>
      </c>
      <c r="S65">
        <v>57</v>
      </c>
      <c r="U65">
        <v>18285</v>
      </c>
    </row>
    <row r="66" spans="1:21" x14ac:dyDescent="0.25">
      <c r="A66" t="s">
        <v>40</v>
      </c>
      <c r="B66">
        <v>24720</v>
      </c>
      <c r="C66">
        <v>24720</v>
      </c>
      <c r="D66">
        <v>80</v>
      </c>
      <c r="G66">
        <v>57</v>
      </c>
      <c r="N66" t="s">
        <v>36</v>
      </c>
      <c r="O66">
        <v>23904</v>
      </c>
      <c r="P66">
        <v>25088</v>
      </c>
      <c r="R66">
        <v>64</v>
      </c>
      <c r="S66">
        <v>57</v>
      </c>
      <c r="U66">
        <v>19504</v>
      </c>
    </row>
    <row r="67" spans="1:21" x14ac:dyDescent="0.25">
      <c r="N67" t="s">
        <v>37</v>
      </c>
      <c r="O67">
        <v>25398</v>
      </c>
      <c r="P67">
        <v>26656</v>
      </c>
      <c r="R67">
        <v>68</v>
      </c>
      <c r="S67">
        <v>57</v>
      </c>
      <c r="U67">
        <v>20723</v>
      </c>
    </row>
    <row r="68" spans="1:21" x14ac:dyDescent="0.25">
      <c r="N68" t="s">
        <v>38</v>
      </c>
      <c r="O68">
        <v>26892</v>
      </c>
      <c r="P68">
        <v>28224</v>
      </c>
      <c r="R68">
        <v>72</v>
      </c>
      <c r="S68">
        <v>57</v>
      </c>
      <c r="U68">
        <v>21942</v>
      </c>
    </row>
    <row r="69" spans="1:21" x14ac:dyDescent="0.25">
      <c r="A69" s="7" t="s">
        <v>174</v>
      </c>
      <c r="D69" s="7" t="s">
        <v>100</v>
      </c>
      <c r="N69" t="s">
        <v>39</v>
      </c>
      <c r="O69">
        <v>28386</v>
      </c>
      <c r="P69">
        <v>29792</v>
      </c>
      <c r="R69">
        <v>76</v>
      </c>
      <c r="S69">
        <v>57</v>
      </c>
      <c r="U69">
        <v>23161</v>
      </c>
    </row>
    <row r="70" spans="1:21" x14ac:dyDescent="0.25">
      <c r="A70" t="s">
        <v>24</v>
      </c>
      <c r="B70">
        <v>3336</v>
      </c>
      <c r="C70">
        <v>16</v>
      </c>
      <c r="D70" t="s">
        <v>24</v>
      </c>
      <c r="E70">
        <v>4876</v>
      </c>
      <c r="G70">
        <v>16</v>
      </c>
      <c r="K70" s="7" t="s">
        <v>104</v>
      </c>
      <c r="L70" s="7"/>
      <c r="M70" s="7"/>
    </row>
    <row r="71" spans="1:21" x14ac:dyDescent="0.25">
      <c r="A71" t="s">
        <v>25</v>
      </c>
      <c r="B71">
        <v>4170</v>
      </c>
      <c r="C71">
        <v>20</v>
      </c>
      <c r="D71" t="s">
        <v>25</v>
      </c>
      <c r="E71">
        <v>6095</v>
      </c>
      <c r="G71">
        <v>20</v>
      </c>
      <c r="H71" s="7"/>
      <c r="I71" t="s">
        <v>176</v>
      </c>
      <c r="J71" s="7"/>
      <c r="K71">
        <v>16598</v>
      </c>
      <c r="N71" s="7" t="s">
        <v>105</v>
      </c>
      <c r="O71" s="24" t="s">
        <v>166</v>
      </c>
      <c r="P71" s="24" t="s">
        <v>173</v>
      </c>
      <c r="Q71" s="24"/>
    </row>
    <row r="72" spans="1:21" x14ac:dyDescent="0.25">
      <c r="A72" t="s">
        <v>26</v>
      </c>
      <c r="B72">
        <v>5004</v>
      </c>
      <c r="C72">
        <v>24</v>
      </c>
      <c r="D72" t="s">
        <v>26</v>
      </c>
      <c r="E72">
        <v>7314</v>
      </c>
      <c r="G72">
        <v>24</v>
      </c>
      <c r="I72" t="s">
        <v>177</v>
      </c>
      <c r="K72">
        <v>16598</v>
      </c>
      <c r="N72" t="s">
        <v>41</v>
      </c>
      <c r="O72">
        <v>0</v>
      </c>
      <c r="P72">
        <v>0</v>
      </c>
    </row>
    <row r="73" spans="1:21" x14ac:dyDescent="0.25">
      <c r="A73" t="s">
        <v>27</v>
      </c>
      <c r="B73">
        <v>5838</v>
      </c>
      <c r="C73">
        <v>28</v>
      </c>
      <c r="D73" t="s">
        <v>27</v>
      </c>
      <c r="E73">
        <v>8533</v>
      </c>
      <c r="G73">
        <v>28</v>
      </c>
      <c r="I73" t="s">
        <v>175</v>
      </c>
      <c r="K73">
        <v>16598</v>
      </c>
      <c r="N73" t="s">
        <v>24</v>
      </c>
      <c r="O73">
        <v>5532</v>
      </c>
      <c r="P73">
        <v>5532</v>
      </c>
    </row>
    <row r="74" spans="1:21" x14ac:dyDescent="0.25">
      <c r="A74" t="s">
        <v>28</v>
      </c>
      <c r="B74">
        <v>6672</v>
      </c>
      <c r="C74">
        <v>32</v>
      </c>
      <c r="D74" t="s">
        <v>28</v>
      </c>
      <c r="E74">
        <v>9752</v>
      </c>
      <c r="G74">
        <v>32</v>
      </c>
      <c r="I74" t="s">
        <v>178</v>
      </c>
      <c r="K74">
        <v>16598</v>
      </c>
      <c r="N74" t="s">
        <v>25</v>
      </c>
      <c r="O74">
        <v>6915</v>
      </c>
      <c r="P74">
        <v>6915</v>
      </c>
    </row>
    <row r="75" spans="1:21" x14ac:dyDescent="0.25">
      <c r="A75" t="s">
        <v>29</v>
      </c>
      <c r="B75">
        <v>7506</v>
      </c>
      <c r="C75">
        <v>36</v>
      </c>
      <c r="D75" t="s">
        <v>29</v>
      </c>
      <c r="E75">
        <v>10971</v>
      </c>
      <c r="G75">
        <v>36</v>
      </c>
      <c r="N75" t="s">
        <v>26</v>
      </c>
      <c r="O75">
        <v>8298</v>
      </c>
      <c r="P75">
        <v>8298</v>
      </c>
    </row>
    <row r="76" spans="1:21" x14ac:dyDescent="0.25">
      <c r="A76" t="s">
        <v>30</v>
      </c>
      <c r="B76">
        <v>8340</v>
      </c>
      <c r="C76">
        <v>40</v>
      </c>
      <c r="D76" t="s">
        <v>30</v>
      </c>
      <c r="E76">
        <v>12190</v>
      </c>
      <c r="G76">
        <v>40</v>
      </c>
      <c r="N76" t="s">
        <v>27</v>
      </c>
      <c r="O76">
        <v>9681</v>
      </c>
      <c r="P76">
        <v>9681</v>
      </c>
    </row>
    <row r="77" spans="1:21" x14ac:dyDescent="0.25">
      <c r="A77" t="s">
        <v>31</v>
      </c>
      <c r="B77">
        <v>9174</v>
      </c>
      <c r="C77">
        <v>44</v>
      </c>
      <c r="D77" t="s">
        <v>31</v>
      </c>
      <c r="E77">
        <v>13409</v>
      </c>
      <c r="G77">
        <v>44</v>
      </c>
      <c r="N77" t="s">
        <v>28</v>
      </c>
      <c r="O77">
        <v>11064</v>
      </c>
      <c r="P77">
        <v>11064</v>
      </c>
    </row>
    <row r="78" spans="1:21" x14ac:dyDescent="0.25">
      <c r="A78" t="s">
        <v>32</v>
      </c>
      <c r="B78">
        <v>10008</v>
      </c>
      <c r="C78">
        <v>48</v>
      </c>
      <c r="D78" t="s">
        <v>32</v>
      </c>
      <c r="E78">
        <v>14628</v>
      </c>
      <c r="G78">
        <v>48</v>
      </c>
      <c r="N78" t="s">
        <v>29</v>
      </c>
      <c r="O78">
        <v>12447</v>
      </c>
      <c r="P78">
        <v>12447</v>
      </c>
    </row>
    <row r="79" spans="1:21" x14ac:dyDescent="0.25">
      <c r="A79" t="s">
        <v>33</v>
      </c>
      <c r="B79">
        <v>10842</v>
      </c>
      <c r="C79">
        <v>52</v>
      </c>
      <c r="D79" t="s">
        <v>33</v>
      </c>
      <c r="E79">
        <v>15847</v>
      </c>
      <c r="G79">
        <v>52</v>
      </c>
      <c r="N79" t="s">
        <v>30</v>
      </c>
      <c r="O79">
        <v>13830</v>
      </c>
      <c r="P79">
        <v>13830</v>
      </c>
    </row>
    <row r="80" spans="1:21" x14ac:dyDescent="0.25">
      <c r="A80" t="s">
        <v>34</v>
      </c>
      <c r="B80">
        <v>11676</v>
      </c>
      <c r="C80">
        <v>56</v>
      </c>
      <c r="D80" t="s">
        <v>34</v>
      </c>
      <c r="E80">
        <v>17066</v>
      </c>
      <c r="G80">
        <v>56</v>
      </c>
      <c r="N80" t="s">
        <v>31</v>
      </c>
      <c r="O80">
        <v>15213</v>
      </c>
      <c r="P80">
        <v>15213</v>
      </c>
    </row>
    <row r="81" spans="1:16" x14ac:dyDescent="0.25">
      <c r="A81" t="s">
        <v>35</v>
      </c>
      <c r="B81">
        <v>12510</v>
      </c>
      <c r="C81">
        <v>60</v>
      </c>
      <c r="D81" t="s">
        <v>35</v>
      </c>
      <c r="E81">
        <v>18285</v>
      </c>
      <c r="G81">
        <v>60</v>
      </c>
      <c r="N81" t="s">
        <v>32</v>
      </c>
      <c r="O81">
        <v>16596</v>
      </c>
      <c r="P81">
        <v>16596</v>
      </c>
    </row>
    <row r="82" spans="1:16" x14ac:dyDescent="0.25">
      <c r="A82" t="s">
        <v>36</v>
      </c>
      <c r="B82">
        <v>13344</v>
      </c>
      <c r="C82">
        <v>64</v>
      </c>
      <c r="D82" t="s">
        <v>36</v>
      </c>
      <c r="E82">
        <v>19504</v>
      </c>
      <c r="G82">
        <v>64</v>
      </c>
      <c r="N82" t="s">
        <v>33</v>
      </c>
      <c r="O82">
        <v>17979</v>
      </c>
      <c r="P82">
        <v>17979</v>
      </c>
    </row>
    <row r="83" spans="1:16" x14ac:dyDescent="0.25">
      <c r="A83" t="s">
        <v>37</v>
      </c>
      <c r="B83">
        <v>14178</v>
      </c>
      <c r="C83">
        <v>68</v>
      </c>
      <c r="D83" t="s">
        <v>37</v>
      </c>
      <c r="E83">
        <v>20723</v>
      </c>
      <c r="G83">
        <v>68</v>
      </c>
      <c r="N83" t="s">
        <v>34</v>
      </c>
      <c r="O83">
        <v>19362</v>
      </c>
      <c r="P83">
        <v>19362</v>
      </c>
    </row>
    <row r="84" spans="1:16" x14ac:dyDescent="0.25">
      <c r="A84" t="s">
        <v>38</v>
      </c>
      <c r="B84">
        <v>15012</v>
      </c>
      <c r="C84">
        <v>72</v>
      </c>
      <c r="D84" t="s">
        <v>38</v>
      </c>
      <c r="E84">
        <v>21942</v>
      </c>
      <c r="G84">
        <v>72</v>
      </c>
      <c r="N84" t="s">
        <v>35</v>
      </c>
      <c r="O84">
        <v>20745</v>
      </c>
      <c r="P84">
        <v>20745</v>
      </c>
    </row>
    <row r="85" spans="1:16" x14ac:dyDescent="0.25">
      <c r="N85" t="s">
        <v>36</v>
      </c>
      <c r="O85">
        <v>22128</v>
      </c>
      <c r="P85">
        <v>22128</v>
      </c>
    </row>
    <row r="86" spans="1:16" x14ac:dyDescent="0.25">
      <c r="A86" s="7" t="s">
        <v>62</v>
      </c>
      <c r="D86" s="7" t="s">
        <v>152</v>
      </c>
      <c r="N86" t="s">
        <v>37</v>
      </c>
      <c r="O86">
        <v>23511</v>
      </c>
      <c r="P86">
        <v>23511</v>
      </c>
    </row>
    <row r="87" spans="1:16" x14ac:dyDescent="0.25">
      <c r="A87" t="s">
        <v>24</v>
      </c>
      <c r="B87">
        <v>5592</v>
      </c>
      <c r="D87" t="s">
        <v>24</v>
      </c>
      <c r="E87">
        <v>7928</v>
      </c>
      <c r="N87" t="s">
        <v>38</v>
      </c>
      <c r="O87">
        <v>24894</v>
      </c>
      <c r="P87">
        <v>24894</v>
      </c>
    </row>
    <row r="88" spans="1:16" x14ac:dyDescent="0.25">
      <c r="A88" t="s">
        <v>25</v>
      </c>
      <c r="B88">
        <v>6990</v>
      </c>
      <c r="D88" t="s">
        <v>25</v>
      </c>
      <c r="E88">
        <v>9910</v>
      </c>
      <c r="N88" t="s">
        <v>39</v>
      </c>
      <c r="O88">
        <v>26277</v>
      </c>
      <c r="P88">
        <v>26277</v>
      </c>
    </row>
    <row r="89" spans="1:16" x14ac:dyDescent="0.25">
      <c r="A89" t="s">
        <v>26</v>
      </c>
      <c r="B89">
        <v>8388</v>
      </c>
      <c r="D89" t="s">
        <v>26</v>
      </c>
      <c r="E89">
        <v>11892</v>
      </c>
      <c r="N89" t="s">
        <v>40</v>
      </c>
      <c r="O89">
        <v>27660</v>
      </c>
      <c r="P89">
        <v>27660</v>
      </c>
    </row>
    <row r="90" spans="1:16" x14ac:dyDescent="0.25">
      <c r="A90" t="s">
        <v>27</v>
      </c>
      <c r="B90">
        <v>9786</v>
      </c>
      <c r="D90" t="s">
        <v>27</v>
      </c>
      <c r="E90">
        <v>13874</v>
      </c>
    </row>
    <row r="91" spans="1:16" x14ac:dyDescent="0.25">
      <c r="A91" t="s">
        <v>28</v>
      </c>
      <c r="B91">
        <v>11184</v>
      </c>
      <c r="D91" t="s">
        <v>28</v>
      </c>
      <c r="E91">
        <v>15856</v>
      </c>
    </row>
    <row r="92" spans="1:16" x14ac:dyDescent="0.25">
      <c r="A92" t="s">
        <v>29</v>
      </c>
      <c r="B92">
        <v>12582</v>
      </c>
      <c r="D92" t="s">
        <v>29</v>
      </c>
      <c r="E92">
        <v>17838</v>
      </c>
    </row>
    <row r="93" spans="1:16" x14ac:dyDescent="0.25">
      <c r="A93" t="s">
        <v>30</v>
      </c>
      <c r="B93">
        <v>13980</v>
      </c>
      <c r="D93" t="s">
        <v>30</v>
      </c>
      <c r="E93">
        <v>19820</v>
      </c>
    </row>
    <row r="94" spans="1:16" x14ac:dyDescent="0.25">
      <c r="A94" t="s">
        <v>31</v>
      </c>
      <c r="B94">
        <v>15378</v>
      </c>
      <c r="D94" t="s">
        <v>31</v>
      </c>
      <c r="E94">
        <v>21802</v>
      </c>
    </row>
    <row r="95" spans="1:16" x14ac:dyDescent="0.25">
      <c r="A95" t="s">
        <v>32</v>
      </c>
      <c r="B95">
        <v>16776</v>
      </c>
      <c r="D95" t="s">
        <v>32</v>
      </c>
      <c r="E95">
        <v>23784</v>
      </c>
    </row>
    <row r="96" spans="1:16" x14ac:dyDescent="0.25">
      <c r="A96" t="s">
        <v>33</v>
      </c>
      <c r="B96">
        <v>18174</v>
      </c>
      <c r="D96" t="s">
        <v>33</v>
      </c>
      <c r="E96">
        <v>25766</v>
      </c>
    </row>
    <row r="97" spans="1:5" x14ac:dyDescent="0.25">
      <c r="A97" t="s">
        <v>34</v>
      </c>
      <c r="B97">
        <v>19572</v>
      </c>
      <c r="D97" t="s">
        <v>34</v>
      </c>
      <c r="E97">
        <v>27748</v>
      </c>
    </row>
    <row r="98" spans="1:5" x14ac:dyDescent="0.25">
      <c r="A98" t="s">
        <v>35</v>
      </c>
      <c r="B98">
        <v>20970</v>
      </c>
      <c r="D98" t="s">
        <v>35</v>
      </c>
      <c r="E98">
        <v>29730</v>
      </c>
    </row>
    <row r="99" spans="1:5" x14ac:dyDescent="0.25">
      <c r="A99" t="s">
        <v>36</v>
      </c>
      <c r="B99">
        <v>22368</v>
      </c>
      <c r="D99" t="s">
        <v>36</v>
      </c>
      <c r="E99">
        <v>31712</v>
      </c>
    </row>
    <row r="100" spans="1:5" x14ac:dyDescent="0.25">
      <c r="A100" t="s">
        <v>37</v>
      </c>
      <c r="B100">
        <v>23766</v>
      </c>
      <c r="D100" t="s">
        <v>37</v>
      </c>
      <c r="E100">
        <v>33694</v>
      </c>
    </row>
    <row r="101" spans="1:5" x14ac:dyDescent="0.25">
      <c r="A101" t="s">
        <v>38</v>
      </c>
      <c r="B101">
        <v>25164</v>
      </c>
      <c r="D101" t="s">
        <v>38</v>
      </c>
      <c r="E101">
        <v>35676</v>
      </c>
    </row>
  </sheetData>
  <sheetProtection selectLockedCells="1" selectUnlockedCells="1"/>
  <phoneticPr fontId="1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34"/>
  <sheetViews>
    <sheetView showGridLines="0" showRowColHeaders="0" showRuler="0" topLeftCell="A2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186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53</v>
      </c>
      <c r="D5" s="22"/>
      <c r="E5" s="22"/>
      <c r="F5" s="22"/>
      <c r="G5" s="22"/>
      <c r="H5" s="58" t="s">
        <v>24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 Data!Q3:V6, 5, FALSE)</f>
        <v>3336</v>
      </c>
      <c r="I9" s="10"/>
      <c r="J9" s="9"/>
    </row>
    <row r="10" spans="2:17" ht="21.75" customHeight="1" x14ac:dyDescent="0.25">
      <c r="B10" s="28" t="s">
        <v>2</v>
      </c>
      <c r="H10" s="29">
        <f>VLOOKUP(H5, Data!Q3:S6,3, FALSE)</f>
        <v>16</v>
      </c>
      <c r="I10" s="29"/>
    </row>
    <row r="11" spans="2:17" ht="21.75" customHeight="1" x14ac:dyDescent="0.25">
      <c r="B11" s="28" t="s">
        <v>191</v>
      </c>
      <c r="H11" s="29">
        <f>VLOOKUP(H5,Data!Q3:R6,2,FALSE)</f>
        <v>0</v>
      </c>
      <c r="I11" s="29"/>
    </row>
    <row r="12" spans="2:17" ht="24" customHeight="1" x14ac:dyDescent="0.25">
      <c r="B12" s="17"/>
      <c r="C12" s="26" t="s">
        <v>5</v>
      </c>
      <c r="D12" s="17"/>
      <c r="E12" s="17"/>
      <c r="F12" s="17"/>
      <c r="G12" s="17"/>
      <c r="H12" s="27">
        <f>SUM(H9,H10:H10)</f>
        <v>3352</v>
      </c>
      <c r="I12" s="27"/>
      <c r="J12" s="17"/>
    </row>
    <row r="14" spans="2:17" ht="21.75" customHeight="1" thickBot="1" x14ac:dyDescent="0.3">
      <c r="B14" s="1" t="s">
        <v>10</v>
      </c>
      <c r="C14" s="2"/>
      <c r="D14" s="2"/>
      <c r="E14" s="2"/>
      <c r="F14" s="2"/>
      <c r="G14" s="3"/>
      <c r="H14" s="4" t="s">
        <v>180</v>
      </c>
      <c r="I14" s="4"/>
      <c r="J14" s="3"/>
    </row>
    <row r="15" spans="2:17" ht="21.75" customHeight="1" x14ac:dyDescent="0.25">
      <c r="B15" s="9" t="s">
        <v>64</v>
      </c>
      <c r="C15" s="9"/>
      <c r="D15" s="9"/>
      <c r="E15" s="9"/>
      <c r="F15" s="9"/>
      <c r="G15" s="9"/>
      <c r="H15" s="14"/>
      <c r="I15" s="10"/>
      <c r="J15" s="9"/>
    </row>
    <row r="16" spans="2:17" ht="21.75" customHeight="1" x14ac:dyDescent="0.25">
      <c r="B16" t="s">
        <v>56</v>
      </c>
      <c r="E16" s="23"/>
      <c r="H16" s="5">
        <f>IF(E16="Yes", (VLOOKUP(H5,Data!A2:E16, 5, FALSE)), 0)</f>
        <v>0</v>
      </c>
    </row>
    <row r="17" spans="2:10" ht="21.75" customHeight="1" x14ac:dyDescent="0.25">
      <c r="B17" s="9" t="s">
        <v>50</v>
      </c>
      <c r="C17" s="9"/>
      <c r="D17" s="9"/>
      <c r="E17" s="9"/>
      <c r="F17" s="9"/>
      <c r="G17" s="9"/>
      <c r="H17" s="14"/>
      <c r="I17" s="10"/>
      <c r="J17" s="9"/>
    </row>
    <row r="18" spans="2:10" ht="21.75" customHeight="1" x14ac:dyDescent="0.25">
      <c r="B18" s="35" t="s">
        <v>7</v>
      </c>
      <c r="C18" s="35"/>
      <c r="D18" s="35"/>
      <c r="E18" s="35"/>
      <c r="F18" s="35"/>
      <c r="G18" s="35"/>
      <c r="H18" s="14"/>
      <c r="I18" s="34"/>
      <c r="J18" s="35"/>
    </row>
    <row r="19" spans="2:10" ht="21.75" customHeight="1" x14ac:dyDescent="0.25">
      <c r="B19" s="9" t="s">
        <v>51</v>
      </c>
      <c r="C19" s="9"/>
      <c r="D19" s="9"/>
      <c r="E19" s="15"/>
      <c r="F19" s="9"/>
      <c r="G19" s="9"/>
      <c r="H19" s="10">
        <f>ROUND((E19 -(E19*0.01057)),0)</f>
        <v>0</v>
      </c>
      <c r="I19" s="10"/>
      <c r="J19" s="9"/>
    </row>
    <row r="20" spans="2:10" ht="21.75" customHeight="1" x14ac:dyDescent="0.25">
      <c r="B20" t="s">
        <v>46</v>
      </c>
      <c r="E20" s="15"/>
      <c r="H20" s="34">
        <f>ROUND((E20 -(E20*0.01057)),0)</f>
        <v>0</v>
      </c>
    </row>
    <row r="21" spans="2:10" ht="21.75" customHeight="1" x14ac:dyDescent="0.25">
      <c r="B21" s="9" t="s">
        <v>52</v>
      </c>
      <c r="C21" s="9"/>
      <c r="D21" s="9"/>
      <c r="E21" s="15"/>
      <c r="F21" s="9"/>
      <c r="G21" s="9"/>
      <c r="H21" s="10">
        <f>ROUND((E21 -(E21*0.04228)),0)</f>
        <v>0</v>
      </c>
      <c r="I21" s="10"/>
      <c r="J21" s="9"/>
    </row>
    <row r="22" spans="2:10" ht="21.75" customHeight="1" x14ac:dyDescent="0.25">
      <c r="B22" s="6" t="s">
        <v>47</v>
      </c>
      <c r="C22" s="6"/>
      <c r="D22" s="6"/>
      <c r="E22" s="6"/>
      <c r="F22" s="6"/>
      <c r="G22" s="6"/>
      <c r="H22" s="16"/>
      <c r="I22" s="19"/>
      <c r="J22" s="6"/>
    </row>
    <row r="23" spans="2:10" x14ac:dyDescent="0.25">
      <c r="C23" s="7" t="s">
        <v>9</v>
      </c>
      <c r="H23" s="5">
        <f>SUM(H15:H22)</f>
        <v>0</v>
      </c>
    </row>
    <row r="24" spans="2:10" ht="21.75" customHeight="1" thickBot="1" x14ac:dyDescent="0.3"/>
    <row r="25" spans="2:10" ht="20.25" thickTop="1" thickBot="1" x14ac:dyDescent="0.35">
      <c r="B25" s="13" t="s">
        <v>11</v>
      </c>
      <c r="C25" s="12"/>
      <c r="D25" s="12"/>
      <c r="E25" s="12"/>
      <c r="F25" s="12"/>
      <c r="G25" s="21"/>
      <c r="H25" s="20">
        <f>H12-H23</f>
        <v>3352</v>
      </c>
      <c r="I25" s="20"/>
      <c r="J25" s="21"/>
    </row>
    <row r="26" spans="2:10" ht="15.75" thickTop="1" x14ac:dyDescent="0.25"/>
    <row r="27" spans="2:10" ht="20.25" customHeight="1" x14ac:dyDescent="0.25">
      <c r="B27" s="7" t="s">
        <v>12</v>
      </c>
    </row>
    <row r="28" spans="2:10" ht="20.25" customHeight="1" x14ac:dyDescent="0.25">
      <c r="B28" s="60" t="s">
        <v>190</v>
      </c>
      <c r="C28" s="60"/>
      <c r="D28" s="60"/>
      <c r="E28" s="60"/>
      <c r="F28" s="60"/>
      <c r="G28" s="60"/>
      <c r="H28" s="60"/>
      <c r="I28" s="60"/>
      <c r="J28" s="60"/>
    </row>
    <row r="29" spans="2:10" ht="36.75" customHeight="1" x14ac:dyDescent="0.25">
      <c r="B29" s="60" t="s">
        <v>48</v>
      </c>
      <c r="C29" s="60"/>
      <c r="D29" s="60"/>
      <c r="E29" s="60"/>
      <c r="F29" s="60"/>
      <c r="G29" s="60"/>
      <c r="H29" s="60"/>
      <c r="I29" s="60"/>
      <c r="J29" s="60"/>
    </row>
    <row r="30" spans="2:10" ht="35.25" customHeight="1" x14ac:dyDescent="0.25">
      <c r="B30" s="55" t="s">
        <v>171</v>
      </c>
      <c r="C30" s="56"/>
      <c r="D30" s="56"/>
      <c r="E30" s="56"/>
      <c r="F30" s="56"/>
      <c r="G30" s="56"/>
      <c r="H30" s="56"/>
      <c r="I30" s="56"/>
      <c r="J30" s="56"/>
    </row>
    <row r="31" spans="2:10" ht="36" customHeight="1" x14ac:dyDescent="0.25">
      <c r="B31" s="60" t="s">
        <v>86</v>
      </c>
      <c r="C31" s="60"/>
      <c r="D31" s="60"/>
      <c r="E31" s="60"/>
      <c r="F31" s="60"/>
      <c r="G31" s="60"/>
      <c r="H31" s="60"/>
      <c r="I31" s="60"/>
      <c r="J31" s="60"/>
    </row>
    <row r="32" spans="2:10" x14ac:dyDescent="0.25">
      <c r="B32" s="60" t="s">
        <v>87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9">
    <mergeCell ref="B31:J31"/>
    <mergeCell ref="B32:J32"/>
    <mergeCell ref="B34:J34"/>
    <mergeCell ref="D2:J2"/>
    <mergeCell ref="H5:I5"/>
    <mergeCell ref="C9:D9"/>
    <mergeCell ref="B28:J28"/>
    <mergeCell ref="B29:J29"/>
    <mergeCell ref="B30:J30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Data!$P$3:$P$6</xm:f>
          </x14:formula1>
          <xm:sqref>H5:I5</xm:sqref>
        </x14:dataValidation>
        <x14:dataValidation type="list" allowBlank="1" showInputMessage="1" showErrorMessage="1" xr:uid="{00000000-0002-0000-0200-000001000000}">
          <x14:formula1>
            <xm:f>Data!$A$19:$A$20</xm:f>
          </x14:formula1>
          <xm:sqref>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5"/>
  <sheetViews>
    <sheetView showGridLines="0" showRowColHeaders="0" showRuler="0" zoomScaleNormal="100" workbookViewId="0">
      <selection activeCell="H8" sqref="H8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93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89</v>
      </c>
      <c r="I5" s="59"/>
    </row>
    <row r="6" spans="2:17" ht="9.75" customHeight="1" x14ac:dyDescent="0.25"/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Fall Quarter or Later",(VLOOKUP(H7, Data!G2:J16, 2, FALSE)),(VLOOKUP(H7, Data!A2:C16, 2, FALSE)))</f>
        <v>6672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>
        <f>IF(H5="2020 Fall Quarter or Later",(VLOOKUP(H7, Data!G2:J16, 3, FALSE)),(VLOOKUP(H7, Data!A2:C16, 3, FALSE)))</f>
        <v>16</v>
      </c>
      <c r="I13" s="10"/>
      <c r="J13" s="9"/>
    </row>
    <row r="14" spans="2:17" ht="21.75" customHeight="1" x14ac:dyDescent="0.25">
      <c r="B14" s="25" t="s">
        <v>45</v>
      </c>
      <c r="H14" s="5">
        <v>53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25" t="s">
        <v>61</v>
      </c>
      <c r="E16" s="32"/>
      <c r="H16" s="29" t="e">
        <f>VLOOKUP(E16, Data!G19:H21, 2, FALSE)</f>
        <v>#N/A</v>
      </c>
      <c r="I16" s="29"/>
    </row>
    <row r="17" spans="2:10" ht="21.75" customHeight="1" x14ac:dyDescent="0.25">
      <c r="B17" s="17"/>
      <c r="C17" s="26" t="s">
        <v>5</v>
      </c>
      <c r="D17" s="17"/>
      <c r="E17" s="17"/>
      <c r="F17" s="17"/>
      <c r="G17" s="17"/>
      <c r="H17" s="27" t="e">
        <f>SUM(H11,H13:H16)</f>
        <v>#N/A</v>
      </c>
      <c r="I17" s="27"/>
      <c r="J17" s="17"/>
    </row>
    <row r="18" spans="2:10" ht="24" customHeight="1" x14ac:dyDescent="0.25"/>
    <row r="19" spans="2:10" ht="15.75" thickBot="1" x14ac:dyDescent="0.3">
      <c r="B19" s="1" t="s">
        <v>10</v>
      </c>
      <c r="C19" s="2"/>
      <c r="D19" s="2"/>
      <c r="E19" s="2"/>
      <c r="F19" s="2"/>
      <c r="G19" s="3"/>
      <c r="H19" s="4" t="s">
        <v>180</v>
      </c>
      <c r="I19" s="4"/>
      <c r="J19" s="3"/>
    </row>
    <row r="20" spans="2:10" ht="21.75" customHeight="1" x14ac:dyDescent="0.25">
      <c r="B20" t="s">
        <v>65</v>
      </c>
      <c r="H20" s="14"/>
    </row>
    <row r="21" spans="2:10" ht="21.75" customHeight="1" x14ac:dyDescent="0.25">
      <c r="B21" s="9" t="s">
        <v>15</v>
      </c>
      <c r="C21" s="9"/>
      <c r="D21" s="9"/>
      <c r="E21" s="15"/>
      <c r="F21" s="9"/>
      <c r="G21" s="9"/>
      <c r="H21" s="10">
        <f>ROUND((E21 -(E21*0.01057)),0)</f>
        <v>0</v>
      </c>
      <c r="I21" s="10"/>
      <c r="J21" s="9"/>
    </row>
    <row r="22" spans="2:10" ht="21.75" customHeight="1" x14ac:dyDescent="0.25">
      <c r="B22" t="s">
        <v>16</v>
      </c>
      <c r="E22" s="15"/>
      <c r="H22" s="29">
        <f>ROUND((E22 -(E22*0.04228)),0)</f>
        <v>0</v>
      </c>
      <c r="I22" s="29"/>
    </row>
    <row r="23" spans="2:10" ht="21.75" customHeight="1" x14ac:dyDescent="0.25">
      <c r="B23" s="9" t="s">
        <v>8</v>
      </c>
      <c r="C23" s="9"/>
      <c r="D23" s="9"/>
      <c r="E23" s="36"/>
      <c r="F23" s="9"/>
      <c r="G23" s="9"/>
      <c r="H23" s="14"/>
      <c r="I23" s="10"/>
      <c r="J23" s="9"/>
    </row>
    <row r="24" spans="2:10" ht="21.75" customHeight="1" x14ac:dyDescent="0.25">
      <c r="B24" s="6" t="s">
        <v>47</v>
      </c>
      <c r="C24" s="6"/>
      <c r="D24" s="6"/>
      <c r="E24" s="6"/>
      <c r="F24" s="6"/>
      <c r="G24" s="6"/>
      <c r="H24" s="39"/>
      <c r="I24" s="19"/>
      <c r="J24" s="6"/>
    </row>
    <row r="25" spans="2:10" ht="21.75" customHeight="1" x14ac:dyDescent="0.25">
      <c r="C25" s="7" t="s">
        <v>9</v>
      </c>
      <c r="H25" s="5">
        <f>SUM(H20:H24)</f>
        <v>0</v>
      </c>
    </row>
    <row r="26" spans="2:10" ht="15.75" thickBot="1" x14ac:dyDescent="0.3"/>
    <row r="27" spans="2:10" ht="21.75" customHeight="1" thickTop="1" thickBot="1" x14ac:dyDescent="0.35">
      <c r="B27" s="13" t="s">
        <v>11</v>
      </c>
      <c r="C27" s="12"/>
      <c r="D27" s="12"/>
      <c r="E27" s="12"/>
      <c r="F27" s="12"/>
      <c r="G27" s="21"/>
      <c r="H27" s="20" t="e">
        <f>H17-H25</f>
        <v>#N/A</v>
      </c>
      <c r="I27" s="20"/>
      <c r="J27" s="21"/>
    </row>
    <row r="28" spans="2:10" ht="15.75" thickTop="1" x14ac:dyDescent="0.25"/>
    <row r="29" spans="2:10" x14ac:dyDescent="0.25">
      <c r="B29" s="7" t="s">
        <v>12</v>
      </c>
    </row>
    <row r="30" spans="2:10" ht="36.75" customHeight="1" x14ac:dyDescent="0.25">
      <c r="B30" s="60" t="s">
        <v>207</v>
      </c>
      <c r="C30" s="60"/>
      <c r="D30" s="60"/>
      <c r="E30" s="60"/>
      <c r="F30" s="60"/>
      <c r="G30" s="60"/>
      <c r="H30" s="60"/>
      <c r="I30" s="60"/>
      <c r="J30" s="60"/>
    </row>
    <row r="31" spans="2:10" ht="20.25" customHeight="1" x14ac:dyDescent="0.25">
      <c r="B31" s="60" t="s">
        <v>48</v>
      </c>
      <c r="C31" s="60"/>
      <c r="D31" s="60"/>
      <c r="E31" s="60"/>
      <c r="F31" s="60"/>
      <c r="G31" s="60"/>
      <c r="H31" s="60"/>
      <c r="I31" s="60"/>
      <c r="J31" s="60"/>
    </row>
    <row r="32" spans="2:10" ht="35.25" customHeight="1" x14ac:dyDescent="0.25">
      <c r="B32" s="60" t="s">
        <v>91</v>
      </c>
      <c r="C32" s="60"/>
      <c r="D32" s="60"/>
      <c r="E32" s="60"/>
      <c r="F32" s="60"/>
      <c r="G32" s="60"/>
      <c r="H32" s="60"/>
      <c r="I32" s="60"/>
      <c r="J32" s="60"/>
    </row>
    <row r="33" spans="2:10" ht="36" customHeight="1" x14ac:dyDescent="0.25">
      <c r="B33" s="60" t="s">
        <v>92</v>
      </c>
      <c r="C33" s="60"/>
      <c r="D33" s="60"/>
      <c r="E33" s="60"/>
      <c r="F33" s="60"/>
      <c r="G33" s="60"/>
      <c r="H33" s="60"/>
      <c r="I33" s="60"/>
      <c r="J33" s="60"/>
    </row>
    <row r="35" spans="2:10" x14ac:dyDescent="0.25">
      <c r="B35" s="51" t="s">
        <v>60</v>
      </c>
      <c r="C35" s="51"/>
      <c r="D35" s="51"/>
      <c r="E35" s="51"/>
      <c r="F35" s="51"/>
      <c r="G35" s="51"/>
      <c r="H35" s="51"/>
      <c r="I35" s="51"/>
      <c r="J35" s="51"/>
    </row>
  </sheetData>
  <sheetProtection selectLockedCells="1"/>
  <mergeCells count="10">
    <mergeCell ref="B32:J32"/>
    <mergeCell ref="B33:J33"/>
    <mergeCell ref="B35:J35"/>
    <mergeCell ref="D2:J2"/>
    <mergeCell ref="H7:I7"/>
    <mergeCell ref="C11:D11"/>
    <mergeCell ref="B30:J30"/>
    <mergeCell ref="B31:J31"/>
    <mergeCell ref="B15:E15"/>
    <mergeCell ref="H5:I5"/>
  </mergeCells>
  <hyperlinks>
    <hyperlink ref="B15" r:id="rId1" xr:uid="{00000000-0004-0000-03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3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300-000002000000}">
          <x14:formula1>
            <xm:f>Data!$G$19:$G$21</xm:f>
          </x14:formula1>
          <xm:sqref>E16</xm:sqref>
        </x14:dataValidation>
        <x14:dataValidation type="list" allowBlank="1" showInputMessage="1" showErrorMessage="1" xr:uid="{00000000-0002-0000-0300-000003000000}">
          <x14:formula1>
            <xm:f>Data!$J$19:$J$20</xm:f>
          </x14:formula1>
          <xm:sqref>H5:I5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34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93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89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>
      <c r="C8" s="46"/>
    </row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IF(H5="2020 Fall Quarter or Later",(VLOOKUP(H7, Data!A70:B84, 2, FALSE)),(VLOOKUP(H7, Data!A2:C16, 2, FALSE)))</f>
        <v>3336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>
        <f>IF(H5="2020 Fall Quarter or Later",(VLOOKUP(H7, Data!G2:J16, 3, FALSE)),(VLOOKUP(H7, Data!A2:C16, 3, FALSE)))</f>
        <v>16</v>
      </c>
      <c r="I13" s="10"/>
      <c r="J13" s="9"/>
    </row>
    <row r="14" spans="2:17" ht="21.75" customHeight="1" x14ac:dyDescent="0.25">
      <c r="B14" s="25" t="s">
        <v>45</v>
      </c>
      <c r="H14" s="5">
        <v>53</v>
      </c>
    </row>
    <row r="15" spans="2:17" ht="21.75" customHeight="1" x14ac:dyDescent="0.25">
      <c r="B15" s="62" t="s">
        <v>80</v>
      </c>
      <c r="C15" s="62"/>
      <c r="D15" s="62"/>
      <c r="E15" s="63"/>
      <c r="F15" s="23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 t="e">
        <f>SUM(H11,H13:H15)</f>
        <v>#N/A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7.25" customHeight="1" x14ac:dyDescent="0.25">
      <c r="B29" s="60" t="s">
        <v>185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4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Data!$J$19:$J$20</xm:f>
          </x14:formula1>
          <xm:sqref>H5:I5</xm:sqref>
        </x14:dataValidation>
        <x14:dataValidation type="list" allowBlank="1" showInputMessage="1" showErrorMessage="1" xr:uid="{00000000-0002-0000-04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400-000002000000}">
          <x14:formula1>
            <xm:f>Data!$A$2:$A$16</xm:f>
          </x14:formula1>
          <xm:sqref>H7:I7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159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88</v>
      </c>
      <c r="H5" s="58" t="s">
        <v>98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IF(H5="2019 Fall Quarter or Later",(VLOOKUP(H7, Data!D70:E84, 2, FALSE)),(VLOOKUP(H7, Data!A2:C16, 2, FALSE)))</f>
        <v>4876</v>
      </c>
      <c r="I11" s="10"/>
      <c r="J11" s="9"/>
    </row>
    <row r="12" spans="2:17" ht="21.75" customHeight="1" x14ac:dyDescent="0.25">
      <c r="B12" s="28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>
        <f>IF(H5="2020 Fall Quarter or Later",(VLOOKUP(H7, Data!G2:J16, 3, FALSE)),(VLOOKUP(H7, Data!A2:C16, 3, FALSE)))</f>
        <v>16</v>
      </c>
      <c r="I13" s="10"/>
      <c r="J13" s="9"/>
    </row>
    <row r="14" spans="2:17" ht="21.75" customHeight="1" x14ac:dyDescent="0.25">
      <c r="B14" s="25" t="s">
        <v>45</v>
      </c>
      <c r="H14" s="5">
        <v>57</v>
      </c>
    </row>
    <row r="15" spans="2:17" ht="21.75" customHeight="1" x14ac:dyDescent="0.25">
      <c r="B15" s="62" t="s">
        <v>80</v>
      </c>
      <c r="C15" s="62"/>
      <c r="D15" s="62"/>
      <c r="E15" s="63"/>
      <c r="F15" s="23" t="s">
        <v>4</v>
      </c>
      <c r="G15" s="9"/>
      <c r="H15" s="10">
        <f>VLOOKUP(F15, Data!A19:C20, 3, FALSE)</f>
        <v>0</v>
      </c>
      <c r="I15" s="10"/>
      <c r="J15" s="9"/>
    </row>
    <row r="16" spans="2:17" ht="21.75" customHeight="1" x14ac:dyDescent="0.25">
      <c r="B16" s="17"/>
      <c r="C16" s="26" t="s">
        <v>5</v>
      </c>
      <c r="D16" s="17"/>
      <c r="E16" s="17"/>
      <c r="F16" s="17"/>
      <c r="G16" s="17"/>
      <c r="H16" s="27">
        <f>SUM(H11,H13:H15)</f>
        <v>4949</v>
      </c>
      <c r="I16" s="27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180</v>
      </c>
      <c r="I18" s="4"/>
      <c r="J18" s="3"/>
    </row>
    <row r="19" spans="2:10" ht="21.75" customHeight="1" x14ac:dyDescent="0.25">
      <c r="B19" t="s">
        <v>65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t="s">
        <v>16</v>
      </c>
      <c r="E21" s="15"/>
      <c r="H21" s="29">
        <f>ROUND((E21 -(E21*0.04228)),0)</f>
        <v>0</v>
      </c>
      <c r="I21" s="29"/>
    </row>
    <row r="22" spans="2:10" ht="21.75" customHeight="1" x14ac:dyDescent="0.25">
      <c r="B22" s="9" t="s">
        <v>8</v>
      </c>
      <c r="C22" s="9"/>
      <c r="D22" s="9"/>
      <c r="E22" s="36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39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>
        <f>H16-H24</f>
        <v>4949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7.25" customHeight="1" x14ac:dyDescent="0.25">
      <c r="B29" s="60" t="s">
        <v>193</v>
      </c>
      <c r="C29" s="60"/>
      <c r="D29" s="60"/>
      <c r="E29" s="60"/>
      <c r="F29" s="60"/>
      <c r="G29" s="60"/>
      <c r="H29" s="60"/>
      <c r="I29" s="60"/>
      <c r="J29" s="60"/>
    </row>
    <row r="30" spans="2:10" ht="20.25" customHeight="1" x14ac:dyDescent="0.25">
      <c r="B30" s="60" t="s">
        <v>48</v>
      </c>
      <c r="C30" s="60"/>
      <c r="D30" s="60"/>
      <c r="E30" s="60"/>
      <c r="F30" s="60"/>
      <c r="G30" s="60"/>
      <c r="H30" s="60"/>
      <c r="I30" s="60"/>
      <c r="J30" s="60"/>
    </row>
    <row r="31" spans="2:10" ht="35.25" customHeight="1" x14ac:dyDescent="0.25">
      <c r="B31" s="60" t="s">
        <v>91</v>
      </c>
      <c r="C31" s="60"/>
      <c r="D31" s="60"/>
      <c r="E31" s="60"/>
      <c r="F31" s="60"/>
      <c r="G31" s="60"/>
      <c r="H31" s="60"/>
      <c r="I31" s="60"/>
      <c r="J31" s="60"/>
    </row>
    <row r="32" spans="2:10" ht="36" customHeight="1" x14ac:dyDescent="0.25">
      <c r="B32" s="60" t="s">
        <v>92</v>
      </c>
      <c r="C32" s="60"/>
      <c r="D32" s="60"/>
      <c r="E32" s="60"/>
      <c r="F32" s="60"/>
      <c r="G32" s="60"/>
      <c r="H32" s="60"/>
      <c r="I32" s="60"/>
      <c r="J32" s="60"/>
    </row>
    <row r="34" spans="2:10" x14ac:dyDescent="0.25">
      <c r="B34" s="51" t="s">
        <v>60</v>
      </c>
      <c r="C34" s="51"/>
      <c r="D34" s="51"/>
      <c r="E34" s="51"/>
      <c r="F34" s="51"/>
      <c r="G34" s="51"/>
      <c r="H34" s="51"/>
      <c r="I34" s="51"/>
      <c r="J34" s="51"/>
    </row>
  </sheetData>
  <sheetProtection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5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5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500-000002000000}">
          <x14:formula1>
            <xm:f>Data!$J$22:$J$23</xm:f>
          </x14:formula1>
          <xm:sqref>H5:I5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32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66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53</v>
      </c>
      <c r="D5" s="22"/>
      <c r="E5" s="22"/>
      <c r="F5" s="22"/>
      <c r="G5" s="22"/>
      <c r="H5" s="58" t="s">
        <v>24</v>
      </c>
      <c r="I5" s="59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180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1"/>
      <c r="D9" s="61"/>
      <c r="E9" s="9"/>
      <c r="F9" s="9"/>
      <c r="G9" s="9"/>
      <c r="H9" s="10">
        <f>VLOOKUP(H5,Data!A49:B66,2,FALSE)</f>
        <v>4944</v>
      </c>
      <c r="I9" s="10"/>
      <c r="J9" s="9"/>
    </row>
    <row r="10" spans="2:17" ht="21.75" customHeight="1" x14ac:dyDescent="0.25">
      <c r="B10" s="28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>
        <f>VLOOKUP(H5, Data!A50:D66, 4, FALSE)</f>
        <v>16</v>
      </c>
      <c r="I11" s="10"/>
      <c r="J11" s="9"/>
    </row>
    <row r="12" spans="2:17" ht="21.75" customHeight="1" x14ac:dyDescent="0.25">
      <c r="B12" s="25" t="s">
        <v>45</v>
      </c>
      <c r="H12" s="5">
        <v>57</v>
      </c>
    </row>
    <row r="13" spans="2:17" ht="21.75" customHeight="1" x14ac:dyDescent="0.25">
      <c r="B13" s="64" t="s">
        <v>80</v>
      </c>
      <c r="C13" s="64"/>
      <c r="D13" s="64"/>
      <c r="E13" s="65"/>
      <c r="F13" s="23"/>
      <c r="G13" s="9"/>
      <c r="H13" s="10" t="e">
        <f>VLOOKUP(F13, Data!A19:C20, 3, FALSE)</f>
        <v>#N/A</v>
      </c>
      <c r="I13" s="10"/>
      <c r="J13" s="9"/>
    </row>
    <row r="14" spans="2:17" ht="21.75" customHeight="1" x14ac:dyDescent="0.25">
      <c r="B14" s="17"/>
      <c r="C14" s="26" t="s">
        <v>5</v>
      </c>
      <c r="D14" s="17"/>
      <c r="E14" s="17"/>
      <c r="F14" s="17"/>
      <c r="G14" s="17"/>
      <c r="H14" s="27" t="e">
        <f>SUM(H9,H11:H13)</f>
        <v>#N/A</v>
      </c>
      <c r="I14" s="27"/>
      <c r="J14" s="17"/>
    </row>
    <row r="15" spans="2:17" ht="24" customHeight="1" x14ac:dyDescent="0.25"/>
    <row r="16" spans="2:17" ht="15.75" thickBot="1" x14ac:dyDescent="0.3">
      <c r="B16" s="1" t="s">
        <v>10</v>
      </c>
      <c r="C16" s="2"/>
      <c r="D16" s="2"/>
      <c r="E16" s="2"/>
      <c r="F16" s="2"/>
      <c r="G16" s="3"/>
      <c r="H16" s="4" t="s">
        <v>180</v>
      </c>
      <c r="I16" s="4"/>
      <c r="J16" s="3"/>
    </row>
    <row r="17" spans="2:10" ht="21.75" customHeight="1" x14ac:dyDescent="0.25">
      <c r="B17" t="s">
        <v>65</v>
      </c>
      <c r="H17" s="14"/>
    </row>
    <row r="18" spans="2:10" ht="21.75" customHeight="1" x14ac:dyDescent="0.25">
      <c r="B18" s="9" t="s">
        <v>15</v>
      </c>
      <c r="C18" s="9"/>
      <c r="D18" s="9"/>
      <c r="E18" s="15"/>
      <c r="F18" s="9"/>
      <c r="G18" s="9"/>
      <c r="H18" s="10">
        <f>ROUND((E18 -(E18*0.01057)),0)</f>
        <v>0</v>
      </c>
      <c r="I18" s="10"/>
      <c r="J18" s="9"/>
    </row>
    <row r="19" spans="2:10" ht="21.75" customHeight="1" x14ac:dyDescent="0.25">
      <c r="B19" t="s">
        <v>16</v>
      </c>
      <c r="E19" s="15"/>
      <c r="H19" s="29">
        <f>ROUND((E19 -(E19*0.04228)),0)</f>
        <v>0</v>
      </c>
      <c r="I19" s="29"/>
    </row>
    <row r="20" spans="2:10" ht="21.75" customHeight="1" x14ac:dyDescent="0.25">
      <c r="B20" s="9" t="s">
        <v>8</v>
      </c>
      <c r="C20" s="9"/>
      <c r="D20" s="9"/>
      <c r="E20" s="36"/>
      <c r="F20" s="9"/>
      <c r="G20" s="9"/>
      <c r="H20" s="16"/>
      <c r="I20" s="10"/>
      <c r="J20" s="9"/>
    </row>
    <row r="21" spans="2:10" ht="21.75" customHeight="1" x14ac:dyDescent="0.25">
      <c r="B21" s="6" t="s">
        <v>47</v>
      </c>
      <c r="C21" s="6"/>
      <c r="D21" s="6"/>
      <c r="E21" s="6"/>
      <c r="F21" s="6"/>
      <c r="G21" s="6"/>
      <c r="H21" s="16"/>
      <c r="I21" s="19"/>
      <c r="J21" s="6"/>
    </row>
    <row r="22" spans="2:10" ht="21.75" customHeight="1" x14ac:dyDescent="0.25">
      <c r="C22" s="7" t="s">
        <v>9</v>
      </c>
      <c r="H22" s="5">
        <f>SUM(H17:H21)</f>
        <v>0</v>
      </c>
    </row>
    <row r="23" spans="2:10" ht="15.75" thickBot="1" x14ac:dyDescent="0.3"/>
    <row r="24" spans="2:10" ht="21.75" customHeight="1" thickTop="1" thickBot="1" x14ac:dyDescent="0.35">
      <c r="B24" s="13" t="s">
        <v>11</v>
      </c>
      <c r="C24" s="12"/>
      <c r="D24" s="12"/>
      <c r="E24" s="12"/>
      <c r="F24" s="12"/>
      <c r="G24" s="21"/>
      <c r="H24" s="20" t="e">
        <f>H14-H22</f>
        <v>#N/A</v>
      </c>
      <c r="I24" s="20"/>
      <c r="J24" s="21"/>
    </row>
    <row r="25" spans="2:10" ht="15.75" thickTop="1" x14ac:dyDescent="0.25"/>
    <row r="26" spans="2:10" x14ac:dyDescent="0.25">
      <c r="B26" s="7" t="s">
        <v>12</v>
      </c>
    </row>
    <row r="27" spans="2:10" ht="20.25" customHeight="1" x14ac:dyDescent="0.25">
      <c r="B27" s="60" t="s">
        <v>192</v>
      </c>
      <c r="C27" s="60"/>
      <c r="D27" s="60"/>
      <c r="E27" s="60"/>
      <c r="F27" s="60"/>
      <c r="G27" s="60"/>
      <c r="H27" s="60"/>
      <c r="I27" s="60"/>
      <c r="J27" s="60"/>
    </row>
    <row r="28" spans="2:10" ht="20.25" customHeight="1" x14ac:dyDescent="0.25">
      <c r="B28" s="60" t="s">
        <v>48</v>
      </c>
      <c r="C28" s="60"/>
      <c r="D28" s="60"/>
      <c r="E28" s="60"/>
      <c r="F28" s="60"/>
      <c r="G28" s="60"/>
      <c r="H28" s="60"/>
      <c r="I28" s="60"/>
      <c r="J28" s="60"/>
    </row>
    <row r="29" spans="2:10" ht="35.25" customHeight="1" x14ac:dyDescent="0.25">
      <c r="B29" s="60" t="s">
        <v>91</v>
      </c>
      <c r="C29" s="60"/>
      <c r="D29" s="60"/>
      <c r="E29" s="60"/>
      <c r="F29" s="60"/>
      <c r="G29" s="60"/>
      <c r="H29" s="60"/>
      <c r="I29" s="60"/>
      <c r="J29" s="60"/>
    </row>
    <row r="30" spans="2:10" ht="36" customHeight="1" x14ac:dyDescent="0.25">
      <c r="B30" s="60" t="s">
        <v>92</v>
      </c>
      <c r="C30" s="60"/>
      <c r="D30" s="60"/>
      <c r="E30" s="60"/>
      <c r="F30" s="60"/>
      <c r="G30" s="60"/>
      <c r="H30" s="60"/>
      <c r="I30" s="60"/>
      <c r="J30" s="60"/>
    </row>
    <row r="32" spans="2:10" x14ac:dyDescent="0.25">
      <c r="B32" s="51" t="s">
        <v>60</v>
      </c>
      <c r="C32" s="51"/>
      <c r="D32" s="51"/>
      <c r="E32" s="51"/>
      <c r="F32" s="51"/>
      <c r="G32" s="51"/>
      <c r="H32" s="51"/>
      <c r="I32" s="51"/>
      <c r="J32" s="51"/>
    </row>
  </sheetData>
  <sheetProtection selectLockedCells="1"/>
  <mergeCells count="9">
    <mergeCell ref="B30:J30"/>
    <mergeCell ref="B32:J32"/>
    <mergeCell ref="D2:J2"/>
    <mergeCell ref="H5:I5"/>
    <mergeCell ref="C9:D9"/>
    <mergeCell ref="B27:J27"/>
    <mergeCell ref="B28:J28"/>
    <mergeCell ref="B29:J29"/>
    <mergeCell ref="B13:E13"/>
  </mergeCells>
  <hyperlinks>
    <hyperlink ref="B13" r:id="rId1" xr:uid="{00000000-0004-0000-06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Data!$A$19:$A$20</xm:f>
          </x14:formula1>
          <xm:sqref>F13</xm:sqref>
        </x14:dataValidation>
        <x14:dataValidation type="list" allowBlank="1" showInputMessage="1" showErrorMessage="1" xr:uid="{00000000-0002-0000-0600-000001000000}">
          <x14:formula1>
            <xm:f>Data!$A$50:$A$66</xm:f>
          </x14:formula1>
          <xm:sqref>H5:I5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Q33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81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45" t="s">
        <v>67</v>
      </c>
      <c r="H5" s="58" t="s">
        <v>176</v>
      </c>
      <c r="I5" s="59"/>
    </row>
    <row r="6" spans="2:17" ht="9.75" customHeight="1" x14ac:dyDescent="0.25">
      <c r="C6" s="46"/>
    </row>
    <row r="7" spans="2:17" ht="18" customHeight="1" x14ac:dyDescent="0.3">
      <c r="C7" s="45" t="s">
        <v>53</v>
      </c>
      <c r="D7" s="22"/>
      <c r="E7" s="22"/>
      <c r="F7" s="22"/>
      <c r="G7" s="22"/>
      <c r="H7" s="58" t="s">
        <v>24</v>
      </c>
      <c r="I7" s="59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180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1"/>
      <c r="D11" s="61"/>
      <c r="E11" s="9"/>
      <c r="F11" s="9"/>
      <c r="G11" s="9"/>
      <c r="H11" s="10">
        <f>IF(H5="2023 Fall Quarter",(VLOOKUP(H7,Data!N53:O69,2,FALSE)),IF(H5="2024 Fall Quarter",(VLOOKUP(H7,Data!N53:P69,3,FALSE)),0))</f>
        <v>5976</v>
      </c>
      <c r="I11" s="10"/>
      <c r="J11" s="9"/>
    </row>
    <row r="12" spans="2:17" ht="21.75" customHeight="1" x14ac:dyDescent="0.25">
      <c r="B12" s="40" t="s">
        <v>2</v>
      </c>
      <c r="C12" s="35"/>
      <c r="D12" s="35"/>
      <c r="E12" s="35"/>
      <c r="F12" s="35"/>
      <c r="G12" s="35"/>
      <c r="H12" s="34">
        <f>VLOOKUP(H7, Data!A50:D66, 4, FALSE)</f>
        <v>16</v>
      </c>
      <c r="I12" s="34"/>
      <c r="J12" s="35"/>
    </row>
    <row r="13" spans="2:17" ht="21.75" customHeight="1" x14ac:dyDescent="0.25">
      <c r="B13" s="40" t="s">
        <v>206</v>
      </c>
      <c r="C13" s="35"/>
      <c r="D13" s="35"/>
      <c r="E13" s="35"/>
      <c r="F13" s="35"/>
      <c r="G13" s="35"/>
      <c r="H13" s="34">
        <v>57</v>
      </c>
      <c r="I13" s="34"/>
      <c r="J13" s="35"/>
    </row>
    <row r="14" spans="2:17" ht="21.75" customHeight="1" x14ac:dyDescent="0.25">
      <c r="B14" s="66" t="s">
        <v>80</v>
      </c>
      <c r="C14" s="66"/>
      <c r="D14" s="66"/>
      <c r="E14" s="67"/>
      <c r="F14" s="23"/>
      <c r="G14" s="9"/>
      <c r="H14" s="10" t="e">
        <f>VLOOKUP(F14, Data!A19:C20, 3, FALSE)</f>
        <v>#N/A</v>
      </c>
      <c r="I14" s="10"/>
      <c r="J14" s="9"/>
    </row>
    <row r="15" spans="2:17" ht="24" customHeight="1" x14ac:dyDescent="0.25">
      <c r="B15" s="17"/>
      <c r="C15" s="26" t="s">
        <v>5</v>
      </c>
      <c r="D15" s="17"/>
      <c r="E15" s="17"/>
      <c r="F15" s="17"/>
      <c r="G15" s="17"/>
      <c r="H15" s="27" t="e">
        <f>SUM(H11,H12:H14)</f>
        <v>#N/A</v>
      </c>
      <c r="I15" s="27"/>
      <c r="J15" s="17"/>
    </row>
    <row r="17" spans="2:10" ht="21.75" customHeight="1" thickBot="1" x14ac:dyDescent="0.3">
      <c r="B17" s="1" t="s">
        <v>10</v>
      </c>
      <c r="C17" s="2"/>
      <c r="D17" s="2"/>
      <c r="E17" s="2"/>
      <c r="F17" s="2"/>
      <c r="G17" s="3"/>
      <c r="H17" s="4" t="s">
        <v>180</v>
      </c>
      <c r="I17" s="4"/>
      <c r="J17" s="3"/>
    </row>
    <row r="18" spans="2:10" ht="21.75" customHeight="1" x14ac:dyDescent="0.25">
      <c r="B18" t="s">
        <v>65</v>
      </c>
      <c r="H18" s="14"/>
    </row>
    <row r="19" spans="2:10" ht="21.75" customHeight="1" x14ac:dyDescent="0.25">
      <c r="B19" s="9" t="s">
        <v>15</v>
      </c>
      <c r="C19" s="9"/>
      <c r="D19" s="9"/>
      <c r="E19" s="15"/>
      <c r="F19" s="9"/>
      <c r="G19" s="9"/>
      <c r="H19" s="10">
        <f>ROUND((E19 -(E19*0.01057)),0)</f>
        <v>0</v>
      </c>
      <c r="I19" s="10"/>
      <c r="J19" s="9"/>
    </row>
    <row r="20" spans="2:10" ht="21.75" customHeight="1" x14ac:dyDescent="0.25">
      <c r="B20" t="s">
        <v>16</v>
      </c>
      <c r="E20" s="15"/>
      <c r="H20" s="29">
        <f>ROUND((E20 -(E20*0.04228)),0)</f>
        <v>0</v>
      </c>
      <c r="I20" s="29"/>
    </row>
    <row r="21" spans="2:10" ht="21.75" customHeight="1" x14ac:dyDescent="0.25">
      <c r="B21" s="9" t="s">
        <v>8</v>
      </c>
      <c r="C21" s="9"/>
      <c r="D21" s="9"/>
      <c r="E21" s="36"/>
      <c r="F21" s="9"/>
      <c r="G21" s="9"/>
      <c r="H21" s="16"/>
      <c r="I21" s="10"/>
      <c r="J21" s="9"/>
    </row>
    <row r="22" spans="2:10" ht="21.75" customHeight="1" x14ac:dyDescent="0.25">
      <c r="B22" s="6" t="s">
        <v>47</v>
      </c>
      <c r="C22" s="6"/>
      <c r="D22" s="6"/>
      <c r="E22" s="6"/>
      <c r="F22" s="6"/>
      <c r="G22" s="6"/>
      <c r="H22" s="16"/>
      <c r="I22" s="19"/>
      <c r="J22" s="6"/>
    </row>
    <row r="23" spans="2:10" x14ac:dyDescent="0.25">
      <c r="C23" s="7" t="s">
        <v>9</v>
      </c>
      <c r="H23" s="5">
        <f>SUM(H18:H22)</f>
        <v>0</v>
      </c>
    </row>
    <row r="24" spans="2:10" ht="21.75" customHeight="1" thickBot="1" x14ac:dyDescent="0.3"/>
    <row r="25" spans="2:10" ht="20.25" thickTop="1" thickBot="1" x14ac:dyDescent="0.35">
      <c r="B25" s="13" t="s">
        <v>11</v>
      </c>
      <c r="C25" s="12"/>
      <c r="D25" s="12"/>
      <c r="E25" s="12"/>
      <c r="F25" s="12"/>
      <c r="G25" s="21"/>
      <c r="H25" s="20" t="e">
        <f>H15-H23</f>
        <v>#N/A</v>
      </c>
      <c r="I25" s="20"/>
      <c r="J25" s="21"/>
    </row>
    <row r="26" spans="2:10" ht="15.75" thickTop="1" x14ac:dyDescent="0.25"/>
    <row r="27" spans="2:10" ht="35.25" customHeight="1" x14ac:dyDescent="0.25">
      <c r="B27" s="48" t="s">
        <v>12</v>
      </c>
      <c r="C27" s="49"/>
      <c r="D27" s="49"/>
      <c r="E27" s="49"/>
      <c r="F27" s="49"/>
      <c r="G27" s="49"/>
      <c r="H27" s="50"/>
    </row>
    <row r="28" spans="2:10" ht="36" customHeight="1" x14ac:dyDescent="0.25">
      <c r="B28" s="60" t="s">
        <v>181</v>
      </c>
      <c r="C28" s="60"/>
      <c r="D28" s="60"/>
      <c r="E28" s="60"/>
      <c r="F28" s="60"/>
      <c r="G28" s="60"/>
      <c r="H28" s="60"/>
      <c r="I28" s="60"/>
      <c r="J28" s="60"/>
    </row>
    <row r="29" spans="2:10" ht="25.35" customHeight="1" x14ac:dyDescent="0.25">
      <c r="B29" s="60" t="s">
        <v>48</v>
      </c>
      <c r="C29" s="60"/>
      <c r="D29" s="60"/>
      <c r="E29" s="60"/>
      <c r="F29" s="60"/>
      <c r="G29" s="60"/>
      <c r="H29" s="60"/>
      <c r="I29" s="60"/>
      <c r="J29" s="60"/>
    </row>
    <row r="30" spans="2:10" ht="36" customHeight="1" x14ac:dyDescent="0.25">
      <c r="B30" s="60" t="s">
        <v>91</v>
      </c>
      <c r="C30" s="60"/>
      <c r="D30" s="60"/>
      <c r="E30" s="60"/>
      <c r="F30" s="60"/>
      <c r="G30" s="60"/>
      <c r="H30" s="60"/>
      <c r="I30" s="60"/>
      <c r="J30" s="60"/>
    </row>
    <row r="31" spans="2:10" x14ac:dyDescent="0.25">
      <c r="B31" s="60" t="s">
        <v>92</v>
      </c>
      <c r="C31" s="60"/>
      <c r="D31" s="60"/>
      <c r="E31" s="60"/>
      <c r="F31" s="60"/>
      <c r="G31" s="60"/>
      <c r="H31" s="60"/>
      <c r="I31" s="60"/>
      <c r="J31" s="60"/>
    </row>
    <row r="33" spans="2:10" x14ac:dyDescent="0.25">
      <c r="B33" s="51" t="s">
        <v>60</v>
      </c>
      <c r="C33" s="51"/>
      <c r="D33" s="51"/>
      <c r="E33" s="51"/>
      <c r="F33" s="51"/>
      <c r="G33" s="51"/>
      <c r="H33" s="51"/>
      <c r="I33" s="51"/>
      <c r="J33" s="51"/>
    </row>
  </sheetData>
  <sheetProtection selectLockedCells="1"/>
  <mergeCells count="10">
    <mergeCell ref="B30:J30"/>
    <mergeCell ref="B31:J31"/>
    <mergeCell ref="B33:J33"/>
    <mergeCell ref="B14:E14"/>
    <mergeCell ref="D2:J2"/>
    <mergeCell ref="H5:I5"/>
    <mergeCell ref="H7:I7"/>
    <mergeCell ref="C11:D11"/>
    <mergeCell ref="B28:J28"/>
    <mergeCell ref="B29:J29"/>
  </mergeCells>
  <hyperlinks>
    <hyperlink ref="B14" r:id="rId1" xr:uid="{00000000-0004-0000-07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Data!$A$44:$A$45</xm:f>
          </x14:formula1>
          <xm:sqref>H5:I5</xm:sqref>
        </x14:dataValidation>
        <x14:dataValidation type="list" allowBlank="1" showInputMessage="1" showErrorMessage="1" xr:uid="{00000000-0002-0000-0700-000001000000}">
          <x14:formula1>
            <xm:f>Data!$A$50:$A$66</xm:f>
          </x14:formula1>
          <xm:sqref>H7:I7</xm:sqref>
        </x14:dataValidation>
        <x14:dataValidation type="list" allowBlank="1" showInputMessage="1" showErrorMessage="1" xr:uid="{00000000-0002-0000-0700-000002000000}">
          <x14:formula1>
            <xm:f>Data!$A$19:$A$20</xm:f>
          </x14:formula1>
          <xm:sqref>F14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29"/>
  <sheetViews>
    <sheetView showGridLines="0" showRowColHeaders="0" showRuler="0" zoomScaleNormal="100" workbookViewId="0"/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57" t="s">
        <v>103</v>
      </c>
      <c r="E2" s="57"/>
      <c r="F2" s="57"/>
      <c r="G2" s="57"/>
      <c r="H2" s="57"/>
      <c r="I2" s="57"/>
      <c r="J2" s="57"/>
      <c r="K2" s="33"/>
      <c r="L2" s="33"/>
      <c r="M2" s="33"/>
      <c r="N2" s="33"/>
      <c r="O2" s="33"/>
      <c r="P2" s="33"/>
      <c r="Q2" s="33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6" customHeight="1" x14ac:dyDescent="0.25"/>
    <row r="6" spans="2:17" ht="15.75" thickBot="1" x14ac:dyDescent="0.3">
      <c r="B6" s="1" t="s">
        <v>6</v>
      </c>
      <c r="C6" s="2"/>
      <c r="D6" s="2"/>
      <c r="E6" s="2"/>
      <c r="F6" s="2"/>
      <c r="G6" s="3"/>
      <c r="H6" s="4" t="s">
        <v>180</v>
      </c>
      <c r="I6" s="4"/>
      <c r="J6" s="3"/>
    </row>
    <row r="7" spans="2:17" ht="9" customHeight="1" x14ac:dyDescent="0.25"/>
    <row r="8" spans="2:17" ht="21.75" customHeight="1" x14ac:dyDescent="0.25">
      <c r="B8" s="8" t="s">
        <v>1</v>
      </c>
      <c r="C8" s="61"/>
      <c r="D8" s="61"/>
      <c r="E8" s="9"/>
      <c r="F8" s="9"/>
      <c r="G8" s="9"/>
      <c r="H8" s="10">
        <v>17428</v>
      </c>
      <c r="I8" s="10"/>
      <c r="J8" s="9"/>
    </row>
    <row r="9" spans="2:17" ht="21.75" customHeight="1" x14ac:dyDescent="0.25">
      <c r="B9" s="40" t="s">
        <v>2</v>
      </c>
      <c r="C9" s="35"/>
      <c r="D9" s="35"/>
      <c r="E9" s="35"/>
      <c r="F9" s="35"/>
      <c r="G9" s="35"/>
      <c r="H9" s="34">
        <v>40</v>
      </c>
      <c r="I9" s="34"/>
      <c r="J9" s="35"/>
    </row>
    <row r="10" spans="2:17" ht="21.75" customHeight="1" x14ac:dyDescent="0.25">
      <c r="B10" s="66" t="s">
        <v>80</v>
      </c>
      <c r="C10" s="66"/>
      <c r="D10" s="66"/>
      <c r="E10" s="67"/>
      <c r="F10" s="23"/>
      <c r="G10" s="9"/>
      <c r="H10" s="10" t="e">
        <f>VLOOKUP(F10, Data!A19:C20, 3, FALSE)</f>
        <v>#N/A</v>
      </c>
      <c r="I10" s="10"/>
      <c r="J10" s="9"/>
    </row>
    <row r="11" spans="2:17" ht="21.75" customHeight="1" x14ac:dyDescent="0.25">
      <c r="B11" s="17"/>
      <c r="C11" s="26" t="s">
        <v>5</v>
      </c>
      <c r="D11" s="17"/>
      <c r="E11" s="17"/>
      <c r="F11" s="17"/>
      <c r="G11" s="17"/>
      <c r="H11" s="27" t="e">
        <f>SUM(H8,H9:H10)</f>
        <v>#N/A</v>
      </c>
      <c r="I11" s="27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180</v>
      </c>
      <c r="I13" s="4"/>
      <c r="J13" s="3"/>
    </row>
    <row r="14" spans="2:17" ht="21.75" customHeight="1" x14ac:dyDescent="0.25">
      <c r="B14" t="s">
        <v>65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t="s">
        <v>16</v>
      </c>
      <c r="E16" s="15"/>
      <c r="H16" s="29">
        <f>ROUND((E16 -(E16*0.04228)),0)</f>
        <v>0</v>
      </c>
      <c r="I16" s="29"/>
    </row>
    <row r="17" spans="2:10" ht="21.75" customHeight="1" x14ac:dyDescent="0.25">
      <c r="B17" s="9" t="s">
        <v>8</v>
      </c>
      <c r="C17" s="9"/>
      <c r="D17" s="9"/>
      <c r="E17" s="36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 t="e">
        <f>H11-H19</f>
        <v>#N/A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0.25" customHeight="1" x14ac:dyDescent="0.25">
      <c r="B24" s="60" t="s">
        <v>194</v>
      </c>
      <c r="C24" s="60"/>
      <c r="D24" s="60"/>
      <c r="E24" s="60"/>
      <c r="F24" s="60"/>
      <c r="G24" s="60"/>
      <c r="H24" s="60"/>
      <c r="I24" s="60"/>
      <c r="J24" s="60"/>
    </row>
    <row r="25" spans="2:10" ht="20.25" customHeight="1" x14ac:dyDescent="0.25">
      <c r="B25" s="60" t="s">
        <v>48</v>
      </c>
      <c r="C25" s="60"/>
      <c r="D25" s="60"/>
      <c r="E25" s="60"/>
      <c r="F25" s="60"/>
      <c r="G25" s="60"/>
      <c r="H25" s="60"/>
      <c r="I25" s="60"/>
      <c r="J25" s="60"/>
    </row>
    <row r="26" spans="2:10" ht="35.25" customHeight="1" x14ac:dyDescent="0.25">
      <c r="B26" s="60" t="s">
        <v>91</v>
      </c>
      <c r="C26" s="60"/>
      <c r="D26" s="60"/>
      <c r="E26" s="60"/>
      <c r="F26" s="60"/>
      <c r="G26" s="60"/>
      <c r="H26" s="60"/>
      <c r="I26" s="60"/>
      <c r="J26" s="60"/>
    </row>
    <row r="27" spans="2:10" ht="36" customHeight="1" x14ac:dyDescent="0.25">
      <c r="B27" s="60" t="s">
        <v>92</v>
      </c>
      <c r="C27" s="60"/>
      <c r="D27" s="60"/>
      <c r="E27" s="60"/>
      <c r="F27" s="60"/>
      <c r="G27" s="60"/>
      <c r="H27" s="60"/>
      <c r="I27" s="60"/>
      <c r="J27" s="60"/>
    </row>
    <row r="29" spans="2:10" x14ac:dyDescent="0.25">
      <c r="B29" s="51" t="s">
        <v>60</v>
      </c>
      <c r="C29" s="51"/>
      <c r="D29" s="51"/>
      <c r="E29" s="51"/>
      <c r="F29" s="51"/>
      <c r="G29" s="51"/>
      <c r="H29" s="51"/>
      <c r="I29" s="51"/>
      <c r="J29" s="51"/>
    </row>
  </sheetData>
  <sheetProtection selectLockedCells="1"/>
  <mergeCells count="8">
    <mergeCell ref="B25:J25"/>
    <mergeCell ref="B26:J26"/>
    <mergeCell ref="B27:J27"/>
    <mergeCell ref="B29:J29"/>
    <mergeCell ref="D2:J2"/>
    <mergeCell ref="C8:D8"/>
    <mergeCell ref="B10:E10"/>
    <mergeCell ref="B24:J24"/>
  </mergeCells>
  <hyperlinks>
    <hyperlink ref="B10" r:id="rId1" xr:uid="{00000000-0004-0000-08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Data!$A$19:$A$20</xm:f>
          </x14:formula1>
          <xm:sqref>F10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3 p /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p 3 p /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d 6 f 1 o o i k e 4 D g A A A B E A A A A T A B w A R m 9 y b X V s Y X M v U 2 V j d G l v b j E u b S C i G A A o o B Q A A A A A A A A A A A A A A A A A A A A A A A A A A A A r T k 0 u y c z P U w i G 0 I b W A F B L A Q I t A B Q A A g A I A K d 6 f 1 p L Q M D j p A A A A P Y A A A A S A A A A A A A A A A A A A A A A A A A A A A B D b 2 5 m a W c v U G F j a 2 F n Z S 5 4 b W x Q S w E C L Q A U A A I A C A C n e n 9 a D 8 r p q 6 Q A A A D p A A A A E w A A A A A A A A A A A A A A A A D w A A A A W 0 N v b n R l b n R f V H l w Z X N d L n h t b F B L A Q I t A B Q A A g A I A K d 6 f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g O v 1 9 O b 4 Z S b G i 0 U S 2 H B W R A A A A A A I A A A A A A A N m A A D A A A A A E A A A A D i f / u k 9 4 v H E n o t s O E s R E O 0 A A A A A B I A A A K A A A A A Q A A A A U i C F r b h E D g + H g 1 o f g y n 8 u F A A A A A 9 I Q I y 4 5 H n C 5 a d G C Z i o v G M 3 F i e 8 + Q 7 x 1 I H 3 7 m g z L + S A c H W G 2 x + 6 n / a h C i I 5 r 9 Z 8 9 y p 9 p L V q 0 b 5 A N A n L T X f O j K c Z o o E w h E 2 J Y 1 T 4 F e Q w R d Q j h Q A A A B V t T T 7 S V m r z T h h M u A X d 4 U v 8 s 0 5 5 Q = = < / D a t a M a s h u p > 
</file>

<file path=customXml/itemProps1.xml><?xml version="1.0" encoding="utf-8"?>
<ds:datastoreItem xmlns:ds="http://schemas.openxmlformats.org/officeDocument/2006/customXml" ds:itemID="{61A02F2F-4E55-4A0C-A966-613CD0EFD0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Worksheets Home</vt:lpstr>
      <vt:lpstr>Traditional UG</vt:lpstr>
      <vt:lpstr>Bachelor's Completion</vt:lpstr>
      <vt:lpstr>1668</vt:lpstr>
      <vt:lpstr>834</vt:lpstr>
      <vt:lpstr>DCB BA</vt:lpstr>
      <vt:lpstr>Denver MBA</vt:lpstr>
      <vt:lpstr>DCB PhD</vt:lpstr>
      <vt:lpstr>EMBA</vt:lpstr>
      <vt:lpstr>PMBA</vt:lpstr>
      <vt:lpstr>GSSW OC</vt:lpstr>
      <vt:lpstr>GSSW 4C West</vt:lpstr>
      <vt:lpstr>MSW@Denver</vt:lpstr>
      <vt:lpstr>JKSIS</vt:lpstr>
      <vt:lpstr>MCE 1395</vt:lpstr>
      <vt:lpstr>MLIS OC</vt:lpstr>
      <vt:lpstr>MCE 2U</vt:lpstr>
      <vt:lpstr>MCE 834</vt:lpstr>
      <vt:lpstr>DS OC</vt:lpstr>
      <vt:lpstr>DS Online</vt:lpstr>
      <vt:lpstr>Law</vt:lpstr>
      <vt:lpstr>UCOL</vt:lpstr>
      <vt:lpstr>Cont Enroll</vt:lpstr>
      <vt:lpstr>Law Data</vt:lpstr>
      <vt:lpstr>Data</vt:lpstr>
      <vt:lpstr>'Law Data'!Credits</vt:lpstr>
      <vt:lpstr>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Jaz Howard</cp:lastModifiedBy>
  <cp:lastPrinted>2019-03-05T16:52:52Z</cp:lastPrinted>
  <dcterms:created xsi:type="dcterms:W3CDTF">2018-06-06T22:54:45Z</dcterms:created>
  <dcterms:modified xsi:type="dcterms:W3CDTF">2025-04-08T18:31:32Z</dcterms:modified>
</cp:coreProperties>
</file>