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fileSharing readOnlyRecommended="1"/>
  <workbookPr/>
  <mc:AlternateContent xmlns:mc="http://schemas.openxmlformats.org/markup-compatibility/2006">
    <mc:Choice Requires="x15">
      <x15ac:absPath xmlns:x15ac="http://schemas.microsoft.com/office/spreadsheetml/2010/11/ac" url="R:\Financial Aid\Communication\2526\Billing Worksheets\"/>
    </mc:Choice>
  </mc:AlternateContent>
  <xr:revisionPtr revIDLastSave="0" documentId="13_ncr:1_{8E6E374D-0C8F-45D8-BB36-F32C2999B19E}" xr6:coauthVersionLast="47" xr6:coauthVersionMax="47" xr10:uidLastSave="{00000000-0000-0000-0000-000000000000}"/>
  <workbookProtection workbookAlgorithmName="SHA-512" workbookHashValue="LMvxiWY9VUMP3SXqpJsKBiBCVl9L94jU8xsk4XQfiKkBBN3jSpZMBEbZsFCmnoVSgF1Ip80ZrwYwkeb3aokiOg==" workbookSaltValue="Er+OWjFsZb1HcqglRolVaw==" workbookSpinCount="100000" lockStructure="1"/>
  <bookViews>
    <workbookView xWindow="-110" yWindow="-110" windowWidth="19420" windowHeight="10300" tabRatio="721" xr2:uid="{00000000-000D-0000-FFFF-FFFF00000000}"/>
  </bookViews>
  <sheets>
    <sheet name="Worksheets Home" sheetId="4" r:id="rId1"/>
    <sheet name="Master's" sheetId="1" r:id="rId2"/>
    <sheet name="Doctoral" sheetId="25" r:id="rId3"/>
    <sheet name="Data" sheetId="2" state="hidden" r:id="rId4"/>
  </sheets>
  <definedNames>
    <definedName name="Credits">Data!#REF!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4" i="1" l="1"/>
  <c r="L14" i="1"/>
  <c r="J14" i="1"/>
  <c r="N14" i="25"/>
  <c r="L14" i="25"/>
  <c r="J14" i="25"/>
  <c r="N12" i="25"/>
  <c r="L12" i="25"/>
  <c r="J12" i="25"/>
  <c r="N12" i="1"/>
  <c r="L12" i="1"/>
  <c r="J12" i="1"/>
  <c r="N11" i="25"/>
  <c r="L11" i="25"/>
  <c r="J11" i="25"/>
  <c r="N9" i="25"/>
  <c r="L9" i="25"/>
  <c r="J9" i="25"/>
  <c r="H23" i="25"/>
  <c r="N22" i="25"/>
  <c r="L22" i="25"/>
  <c r="J22" i="25"/>
  <c r="N21" i="25"/>
  <c r="L21" i="25"/>
  <c r="J21" i="25"/>
  <c r="N20" i="25"/>
  <c r="L20" i="25"/>
  <c r="J20" i="25"/>
  <c r="N19" i="25"/>
  <c r="L19" i="25"/>
  <c r="J19" i="25"/>
  <c r="N18" i="25"/>
  <c r="L18" i="25"/>
  <c r="J18" i="25"/>
  <c r="N13" i="25"/>
  <c r="J13" i="25"/>
  <c r="N13" i="1"/>
  <c r="J13" i="1"/>
  <c r="N11" i="1"/>
  <c r="L11" i="1"/>
  <c r="J11" i="1"/>
  <c r="N9" i="1"/>
  <c r="L9" i="1"/>
  <c r="J9" i="1"/>
  <c r="H13" i="25" l="1"/>
  <c r="H12" i="25"/>
  <c r="L24" i="25"/>
  <c r="J24" i="25"/>
  <c r="H14" i="25"/>
  <c r="H20" i="25"/>
  <c r="H21" i="25"/>
  <c r="N24" i="25"/>
  <c r="N15" i="25"/>
  <c r="H11" i="25"/>
  <c r="L15" i="25"/>
  <c r="J15" i="25"/>
  <c r="H9" i="25"/>
  <c r="N26" i="25" l="1"/>
  <c r="J26" i="25"/>
  <c r="L26" i="25"/>
  <c r="H24" i="25"/>
  <c r="H15" i="25"/>
  <c r="H26" i="25" s="1"/>
  <c r="N21" i="1" l="1"/>
  <c r="L21" i="1"/>
  <c r="J21" i="1"/>
  <c r="N20" i="1"/>
  <c r="L20" i="1"/>
  <c r="J20" i="1"/>
  <c r="H23" i="1" l="1"/>
  <c r="N22" i="1"/>
  <c r="L22" i="1"/>
  <c r="J22" i="1"/>
  <c r="N19" i="1"/>
  <c r="L19" i="1"/>
  <c r="J19" i="1"/>
  <c r="N18" i="1"/>
  <c r="L18" i="1"/>
  <c r="J18" i="1"/>
  <c r="H11" i="1"/>
  <c r="H21" i="1" l="1"/>
  <c r="N24" i="1"/>
  <c r="H20" i="1"/>
  <c r="J24" i="1"/>
  <c r="L24" i="1"/>
  <c r="J15" i="1"/>
  <c r="L15" i="1"/>
  <c r="H13" i="1"/>
  <c r="H14" i="1"/>
  <c r="H12" i="1"/>
  <c r="N15" i="1"/>
  <c r="H9" i="1"/>
  <c r="H24" i="1" l="1"/>
  <c r="N26" i="1"/>
  <c r="L26" i="1"/>
  <c r="J26" i="1"/>
  <c r="H15" i="1"/>
  <c r="H26" i="1" l="1"/>
</calcChain>
</file>

<file path=xl/sharedStrings.xml><?xml version="1.0" encoding="utf-8"?>
<sst xmlns="http://schemas.openxmlformats.org/spreadsheetml/2006/main" count="133" uniqueCount="67">
  <si>
    <t>Fees:</t>
  </si>
  <si>
    <r>
      <t>Tuition</t>
    </r>
    <r>
      <rPr>
        <vertAlign val="superscript"/>
        <sz val="11"/>
        <color theme="1"/>
        <rFont val="Calibri"/>
        <family val="2"/>
        <scheme val="minor"/>
      </rPr>
      <t>1</t>
    </r>
  </si>
  <si>
    <r>
      <t>Technology Fee</t>
    </r>
    <r>
      <rPr>
        <vertAlign val="superscript"/>
        <sz val="11"/>
        <color theme="1"/>
        <rFont val="Calibri"/>
        <family val="2"/>
        <scheme val="minor"/>
      </rPr>
      <t>2</t>
    </r>
  </si>
  <si>
    <t>ANNUAL</t>
  </si>
  <si>
    <t>Yes</t>
  </si>
  <si>
    <t>No</t>
  </si>
  <si>
    <t>Total Charges:</t>
  </si>
  <si>
    <t>CHARGES</t>
  </si>
  <si>
    <t>Outside Scholarship(s)</t>
  </si>
  <si>
    <t>Total Credits:</t>
  </si>
  <si>
    <t>CREDITS</t>
  </si>
  <si>
    <t>Estimated Balance:</t>
  </si>
  <si>
    <t>Notes:</t>
  </si>
  <si>
    <r>
      <t xml:space="preserve">Financial Aid | University Hall 255 | Ph: 303-871-4020 | Fax: 303-871-2341 | </t>
    </r>
    <r>
      <rPr>
        <u/>
        <sz val="11"/>
        <color rgb="FF98002E"/>
        <rFont val="Calibri"/>
        <family val="2"/>
        <scheme val="minor"/>
      </rPr>
      <t>finaid@du.edu</t>
    </r>
    <r>
      <rPr>
        <sz val="11"/>
        <color theme="1"/>
        <rFont val="Calibri"/>
        <family val="2"/>
        <scheme val="minor"/>
      </rPr>
      <t xml:space="preserve"> | </t>
    </r>
    <r>
      <rPr>
        <u/>
        <sz val="11"/>
        <color rgb="FF98002E"/>
        <rFont val="Calibri"/>
        <family val="2"/>
        <scheme val="minor"/>
      </rPr>
      <t>www.du.edu/financialaid</t>
    </r>
  </si>
  <si>
    <t>How many credits do you plan to take each quarter?</t>
  </si>
  <si>
    <t>DU Scholarships and Grants</t>
  </si>
  <si>
    <t>Student Fees</t>
  </si>
  <si>
    <t>Health Insurance</t>
  </si>
  <si>
    <t>Other Annual Assistance</t>
  </si>
  <si>
    <t>Payment(s) Made and/or Employer Reimbursements</t>
  </si>
  <si>
    <t>4 credits</t>
  </si>
  <si>
    <t>5 credits</t>
  </si>
  <si>
    <t>6 credits</t>
  </si>
  <si>
    <t>7 credits</t>
  </si>
  <si>
    <t>8 credits</t>
  </si>
  <si>
    <t>9 credits</t>
  </si>
  <si>
    <t>10 credits</t>
  </si>
  <si>
    <t>11 credits</t>
  </si>
  <si>
    <t>12 credits</t>
  </si>
  <si>
    <t>13 credits</t>
  </si>
  <si>
    <t>14 credits</t>
  </si>
  <si>
    <t>15 credits</t>
  </si>
  <si>
    <t>16 credits</t>
  </si>
  <si>
    <t>17 credits</t>
  </si>
  <si>
    <t>18 credits</t>
  </si>
  <si>
    <t>19 credits</t>
  </si>
  <si>
    <t>20 credits</t>
  </si>
  <si>
    <t>not enrolled</t>
  </si>
  <si>
    <t>21 credits</t>
  </si>
  <si>
    <t>22 credits</t>
  </si>
  <si>
    <t>Will you enroll in DU's Health Insurance Plan?</t>
  </si>
  <si>
    <t>Technology fees are $4 per credit. If you will be enrolled in less than 4 credits, you will not be eligible for federal student loans.</t>
  </si>
  <si>
    <t>Choose Your Program:</t>
  </si>
  <si>
    <t>Doctoral Programs</t>
  </si>
  <si>
    <t>The Direct Graduate PLUS loan is a supplemental, credit-based loan that you must apply for separately through StudentAid.gov. This loan 
  will not appear on your initial financial aid offer and is not guaranteed financing, since you must be approved by the Department of 
  Education before you can borrow it. This worksheet automatically deducts the 4.228% origination fee from the total amount.</t>
  </si>
  <si>
    <t>PhD</t>
  </si>
  <si>
    <t>Masters</t>
  </si>
  <si>
    <t>select</t>
  </si>
  <si>
    <r>
      <t>DU Health &amp; Counseling Fee</t>
    </r>
    <r>
      <rPr>
        <u/>
        <vertAlign val="superscript"/>
        <sz val="11"/>
        <color theme="10"/>
        <rFont val="Calibri"/>
        <family val="2"/>
        <scheme val="minor"/>
      </rPr>
      <t>3</t>
    </r>
  </si>
  <si>
    <r>
      <t>Direct Unsubsidized Loan</t>
    </r>
    <r>
      <rPr>
        <vertAlign val="superscript"/>
        <sz val="11"/>
        <color theme="1"/>
        <rFont val="Calibri"/>
        <family val="2"/>
        <scheme val="minor"/>
      </rPr>
      <t>4</t>
    </r>
  </si>
  <si>
    <r>
      <t>Direct Graduate PLUS Loan</t>
    </r>
    <r>
      <rPr>
        <vertAlign val="superscript"/>
        <sz val="11"/>
        <color theme="1"/>
        <rFont val="Calibri"/>
        <family val="2"/>
        <scheme val="minor"/>
      </rPr>
      <t>5</t>
    </r>
  </si>
  <si>
    <t>This worksheet automatically deducts the 1.057% origination fee from the Direct Unsubsidized loan amount. Most students who submit the FAFSA are eligible to borrow up to $20,500 in an unsubsidized loan per academic year</t>
  </si>
  <si>
    <t>Master's Programs</t>
  </si>
  <si>
    <r>
      <t>These worksheets are designed to help you estimate your invoices throughout the academic year.</t>
    </r>
    <r>
      <rPr>
        <b/>
        <sz val="11"/>
        <color rgb="FF000000"/>
        <rFont val="Calibri"/>
        <family val="2"/>
        <scheme val="minor"/>
      </rPr>
      <t xml:space="preserve"> In order to complete a worksheet, you'll need a copy of your most recent 2025-2026 financial aid offer.</t>
    </r>
    <r>
      <rPr>
        <sz val="11"/>
        <color rgb="FF000000"/>
        <rFont val="Calibri"/>
        <family val="2"/>
        <scheme val="minor"/>
      </rPr>
      <t xml:space="preserve"> Fill in the sections highlighted in blue. You will likely not have all the types of aid listed in the "credits" section. Please remember that these worksheets are only a planning tool. Additional, unanticipated charges or credits may be included on your actual bill. </t>
    </r>
  </si>
  <si>
    <t>2025-26 Estimated Billing Worksheet
MA and Master of Public Policy Programs</t>
  </si>
  <si>
    <t>FALL 2025:</t>
  </si>
  <si>
    <t>WINTER 2026:</t>
  </si>
  <si>
    <t>SPRING 2026:</t>
  </si>
  <si>
    <t>FALL 2025</t>
  </si>
  <si>
    <t>WINTER 2026</t>
  </si>
  <si>
    <t>SPRING 2026</t>
  </si>
  <si>
    <t>Tuition for the 2025-25 academic year is $1,490 per credit</t>
  </si>
  <si>
    <t>2025-26 Estimated Billing Worksheet
Doctoral Programs</t>
  </si>
  <si>
    <t>Tuition for the 2025-26 academic year is $1,718 per credit</t>
  </si>
  <si>
    <r>
      <t xml:space="preserve">The Health and Counseling Fee is $250 per quarter, and is </t>
    </r>
    <r>
      <rPr>
        <i/>
        <sz val="11"/>
        <color theme="1"/>
        <rFont val="Calibri"/>
        <family val="2"/>
        <scheme val="minor"/>
      </rPr>
      <t>mandatory</t>
    </r>
    <r>
      <rPr>
        <sz val="11"/>
        <color theme="1"/>
        <rFont val="Calibri"/>
        <family val="2"/>
        <scheme val="minor"/>
      </rPr>
      <t xml:space="preserve"> for students who started their program in the fall  2024 or later and are enrolled
in 8 or more credits. Students who started prior to fall 2024 can waive this fee (just delete the amount in these fields if you plan to waive it).</t>
    </r>
  </si>
  <si>
    <r>
      <t xml:space="preserve">The Health and Counseling Fee is $250 per quarter, and is </t>
    </r>
    <r>
      <rPr>
        <i/>
        <sz val="11"/>
        <color theme="1"/>
        <rFont val="Calibri"/>
        <family val="2"/>
        <scheme val="minor"/>
      </rPr>
      <t>mandatory</t>
    </r>
    <r>
      <rPr>
        <sz val="11"/>
        <color theme="1"/>
        <rFont val="Calibri"/>
        <family val="2"/>
        <scheme val="minor"/>
      </rPr>
      <t xml:space="preserve"> for students who started their program in the fall 2024 or later and are enrolled
in 8 or more credits. Students who started prior to fall 2024 can waive this fee (just delete the amount in these fields if you plan to waive it).</t>
    </r>
  </si>
  <si>
    <r>
      <t xml:space="preserve">2025-26 Estimated Billing Worksheets
</t>
    </r>
    <r>
      <rPr>
        <b/>
        <i/>
        <sz val="16"/>
        <color theme="1"/>
        <rFont val="Calibri"/>
        <family val="2"/>
        <scheme val="minor"/>
      </rPr>
      <t>Josef Korbel School of Global and Public Affairs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</si>
</sst>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0"/>
      <color rgb="FF000000"/>
      <name val="Calibri"/>
      <family val="2"/>
      <scheme val="minor"/>
    </font>
    <font>
      <vertAlign val="superscript"/>
      <sz val="11"/>
      <color theme="1"/>
      <name val="Calibri"/>
      <family val="2"/>
      <scheme val="minor"/>
    </font>
    <font>
      <b/>
      <i/>
      <sz val="14"/>
      <color rgb="FF98002E"/>
      <name val="Calibri"/>
      <family val="2"/>
      <scheme val="minor"/>
    </font>
    <font>
      <b/>
      <sz val="14"/>
      <color theme="1"/>
      <name val="Calibri"/>
      <family val="2"/>
      <scheme val="minor"/>
    </font>
    <font>
      <u/>
      <sz val="11"/>
      <color rgb="FF98002E"/>
      <name val="Calibri"/>
      <family val="2"/>
      <scheme val="minor"/>
    </font>
    <font>
      <b/>
      <i/>
      <sz val="16"/>
      <color theme="1"/>
      <name val="Calibri"/>
      <family val="2"/>
      <scheme val="minor"/>
    </font>
    <font>
      <b/>
      <sz val="12"/>
      <color theme="1"/>
      <name val="Calibri"/>
      <family val="2"/>
      <scheme val="minor"/>
    </font>
    <font>
      <sz val="11"/>
      <color rgb="FF000000"/>
      <name val="Calibri"/>
      <family val="2"/>
      <scheme val="minor"/>
    </font>
    <font>
      <b/>
      <sz val="11"/>
      <color rgb="FF000000"/>
      <name val="Calibri"/>
      <family val="2"/>
      <scheme val="minor"/>
    </font>
    <font>
      <u/>
      <sz val="11"/>
      <color theme="10"/>
      <name val="Calibri"/>
      <family val="2"/>
      <scheme val="minor"/>
    </font>
    <font>
      <b/>
      <i/>
      <u/>
      <sz val="14"/>
      <color theme="1"/>
      <name val="Calibri"/>
      <family val="2"/>
      <scheme val="minor"/>
    </font>
    <font>
      <u/>
      <vertAlign val="superscript"/>
      <sz val="11"/>
      <color theme="10"/>
      <name val="Calibri"/>
      <family val="2"/>
      <scheme val="minor"/>
    </font>
    <font>
      <i/>
      <sz val="11"/>
      <color theme="1"/>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4" tint="0.59996337778862885"/>
        <bgColor indexed="64"/>
      </patternFill>
    </fill>
  </fills>
  <borders count="11">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top style="double">
        <color auto="1"/>
      </top>
      <bottom style="double">
        <color auto="1"/>
      </bottom>
      <diagonal/>
    </border>
    <border>
      <left/>
      <right style="dashed">
        <color indexed="64"/>
      </right>
      <top/>
      <bottom/>
      <diagonal/>
    </border>
    <border>
      <left style="dotted">
        <color indexed="64"/>
      </left>
      <right style="dotted">
        <color indexed="64"/>
      </right>
      <top style="dotted">
        <color indexed="64"/>
      </top>
      <bottom style="thin">
        <color indexed="64"/>
      </bottom>
      <diagonal/>
    </border>
    <border>
      <left/>
      <right/>
      <top style="dashed">
        <color indexed="64"/>
      </top>
      <bottom style="thin">
        <color indexed="64"/>
      </bottom>
      <diagonal/>
    </border>
  </borders>
  <cellStyleXfs count="3">
    <xf numFmtId="0" fontId="0" fillId="0" borderId="0"/>
    <xf numFmtId="44" fontId="1" fillId="0" borderId="0" applyFont="0" applyFill="0" applyBorder="0" applyAlignment="0" applyProtection="0"/>
    <xf numFmtId="0" fontId="13" fillId="0" borderId="0" applyNumberFormat="0" applyFill="0" applyBorder="0" applyAlignment="0" applyProtection="0"/>
  </cellStyleXfs>
  <cellXfs count="61">
    <xf numFmtId="0" fontId="0" fillId="0" borderId="0" xfId="0"/>
    <xf numFmtId="0" fontId="2" fillId="0" borderId="2" xfId="0" applyFont="1" applyBorder="1"/>
    <xf numFmtId="0" fontId="0" fillId="0" borderId="2" xfId="0" applyBorder="1"/>
    <xf numFmtId="0" fontId="0" fillId="0" borderId="2" xfId="0" applyBorder="1" applyAlignment="1">
      <alignment horizontal="center"/>
    </xf>
    <xf numFmtId="44" fontId="2" fillId="0" borderId="2" xfId="1" applyFont="1" applyBorder="1" applyAlignment="1">
      <alignment horizontal="center"/>
    </xf>
    <xf numFmtId="44" fontId="0" fillId="0" borderId="0" xfId="1" applyFont="1"/>
    <xf numFmtId="0" fontId="6" fillId="0" borderId="0" xfId="0" applyFont="1" applyAlignment="1">
      <alignment horizontal="left"/>
    </xf>
    <xf numFmtId="0" fontId="2" fillId="0" borderId="0" xfId="0" applyFont="1"/>
    <xf numFmtId="44" fontId="2" fillId="0" borderId="0" xfId="1" applyFont="1"/>
    <xf numFmtId="0" fontId="0" fillId="3" borderId="0" xfId="0" applyFill="1" applyAlignment="1">
      <alignment horizontal="left"/>
    </xf>
    <xf numFmtId="0" fontId="0" fillId="3" borderId="0" xfId="0" applyFill="1"/>
    <xf numFmtId="44" fontId="0" fillId="3" borderId="0" xfId="1" applyFont="1" applyFill="1"/>
    <xf numFmtId="0" fontId="0" fillId="3" borderId="0" xfId="0" applyFill="1" applyAlignment="1">
      <alignment horizontal="left" indent="2"/>
    </xf>
    <xf numFmtId="0" fontId="0" fillId="0" borderId="7" xfId="0" applyBorder="1"/>
    <xf numFmtId="0" fontId="7" fillId="0" borderId="7" xfId="0" applyFont="1" applyBorder="1"/>
    <xf numFmtId="44" fontId="0" fillId="2" borderId="6" xfId="1" applyFont="1" applyFill="1" applyBorder="1" applyProtection="1">
      <protection locked="0"/>
    </xf>
    <xf numFmtId="44" fontId="0" fillId="2" borderId="4" xfId="1" applyFont="1" applyFill="1" applyBorder="1" applyProtection="1">
      <protection locked="0"/>
    </xf>
    <xf numFmtId="44" fontId="0" fillId="2" borderId="4" xfId="0" applyNumberFormat="1" applyFill="1" applyBorder="1" applyProtection="1">
      <protection locked="0"/>
    </xf>
    <xf numFmtId="44" fontId="0" fillId="2" borderId="5" xfId="1" applyFont="1" applyFill="1" applyBorder="1" applyProtection="1">
      <protection locked="0"/>
    </xf>
    <xf numFmtId="0" fontId="0" fillId="0" borderId="1" xfId="0" applyBorder="1"/>
    <xf numFmtId="0" fontId="3" fillId="0" borderId="1" xfId="0" applyFont="1" applyBorder="1" applyAlignment="1">
      <alignment horizontal="right" vertical="top" wrapText="1"/>
    </xf>
    <xf numFmtId="0" fontId="3" fillId="0" borderId="1" xfId="0" applyFont="1" applyBorder="1" applyAlignment="1">
      <alignment horizontal="right" vertical="top"/>
    </xf>
    <xf numFmtId="0" fontId="4" fillId="0" borderId="0" xfId="0" applyFont="1" applyAlignment="1" applyProtection="1">
      <alignment horizontal="center" wrapText="1"/>
      <protection locked="0"/>
    </xf>
    <xf numFmtId="44" fontId="10" fillId="0" borderId="7" xfId="1" applyFont="1" applyBorder="1"/>
    <xf numFmtId="0" fontId="10" fillId="0" borderId="7" xfId="0" applyFont="1" applyBorder="1"/>
    <xf numFmtId="0" fontId="0" fillId="3" borderId="3" xfId="0" applyFill="1" applyBorder="1"/>
    <xf numFmtId="44" fontId="0" fillId="3" borderId="3" xfId="1" applyFont="1" applyFill="1" applyBorder="1"/>
    <xf numFmtId="0" fontId="4" fillId="0" borderId="0" xfId="0" applyFont="1" applyAlignment="1">
      <alignment horizontal="left" wrapText="1" indent="1"/>
    </xf>
    <xf numFmtId="44" fontId="0" fillId="3" borderId="0" xfId="1" applyFont="1" applyFill="1" applyBorder="1"/>
    <xf numFmtId="0" fontId="0" fillId="2" borderId="4" xfId="0" applyFill="1" applyBorder="1" applyProtection="1">
      <protection locked="0"/>
    </xf>
    <xf numFmtId="0" fontId="0" fillId="0" borderId="3" xfId="0" applyBorder="1"/>
    <xf numFmtId="44" fontId="0" fillId="0" borderId="3" xfId="1" applyFont="1" applyFill="1" applyBorder="1"/>
    <xf numFmtId="44" fontId="0" fillId="3" borderId="3" xfId="1" applyFont="1" applyFill="1" applyBorder="1" applyProtection="1">
      <protection locked="0"/>
    </xf>
    <xf numFmtId="0" fontId="0" fillId="0" borderId="0" xfId="0" applyAlignment="1">
      <alignment horizontal="left" indent="2"/>
    </xf>
    <xf numFmtId="0" fontId="14" fillId="0" borderId="0" xfId="0" applyFont="1" applyAlignment="1">
      <alignment horizontal="left" vertical="top" indent="3"/>
    </xf>
    <xf numFmtId="0" fontId="13" fillId="0" borderId="0" xfId="2" applyAlignment="1" applyProtection="1">
      <alignment horizontal="left" indent="5"/>
      <protection locked="0"/>
    </xf>
    <xf numFmtId="0" fontId="0" fillId="0" borderId="0" xfId="0" applyProtection="1">
      <protection locked="0"/>
    </xf>
    <xf numFmtId="0" fontId="0" fillId="0" borderId="0" xfId="0" applyAlignment="1">
      <alignment horizontal="left"/>
    </xf>
    <xf numFmtId="0" fontId="4" fillId="2" borderId="4" xfId="0" applyFont="1" applyFill="1" applyBorder="1" applyAlignment="1" applyProtection="1">
      <alignment wrapText="1"/>
      <protection locked="0"/>
    </xf>
    <xf numFmtId="44" fontId="2" fillId="0" borderId="0" xfId="1" applyFont="1" applyAlignment="1">
      <alignment horizontal="center"/>
    </xf>
    <xf numFmtId="0" fontId="0" fillId="0" borderId="0" xfId="0" applyAlignment="1">
      <alignment wrapText="1"/>
    </xf>
    <xf numFmtId="0" fontId="5" fillId="0" borderId="0" xfId="0" applyFont="1"/>
    <xf numFmtId="0" fontId="5" fillId="0" borderId="0" xfId="0" applyFont="1" applyAlignment="1">
      <alignment horizontal="right" vertical="top"/>
    </xf>
    <xf numFmtId="0" fontId="5" fillId="0" borderId="0" xfId="0" applyFont="1" applyAlignment="1">
      <alignment horizontal="right"/>
    </xf>
    <xf numFmtId="44" fontId="0" fillId="2" borderId="9" xfId="1" applyFont="1" applyFill="1" applyBorder="1" applyProtection="1">
      <protection locked="0"/>
    </xf>
    <xf numFmtId="0" fontId="13" fillId="0" borderId="0" xfId="2" applyAlignment="1" applyProtection="1">
      <alignment horizontal="left" indent="5"/>
    </xf>
    <xf numFmtId="44" fontId="0" fillId="4" borderId="9" xfId="1" applyFont="1" applyFill="1" applyBorder="1" applyProtection="1">
      <protection locked="0"/>
    </xf>
    <xf numFmtId="0" fontId="0" fillId="0" borderId="10" xfId="0" applyBorder="1"/>
    <xf numFmtId="0" fontId="0" fillId="0" borderId="1" xfId="0" applyBorder="1" applyAlignment="1">
      <alignment horizontal="center"/>
    </xf>
    <xf numFmtId="0" fontId="3" fillId="0" borderId="3" xfId="0" applyFont="1" applyBorder="1" applyAlignment="1">
      <alignment horizontal="right" wrapText="1"/>
    </xf>
    <xf numFmtId="0" fontId="3" fillId="0" borderId="3" xfId="0" applyFont="1" applyBorder="1" applyAlignment="1">
      <alignment horizontal="right"/>
    </xf>
    <xf numFmtId="0" fontId="11" fillId="0" borderId="0" xfId="0" applyFont="1" applyAlignment="1">
      <alignment horizontal="left" vertical="center" wrapText="1"/>
    </xf>
    <xf numFmtId="0" fontId="3" fillId="0" borderId="0" xfId="0" applyFont="1" applyAlignment="1">
      <alignment horizontal="right" vertical="top" wrapText="1"/>
    </xf>
    <xf numFmtId="0" fontId="3" fillId="0" borderId="0" xfId="0" applyFont="1" applyAlignment="1">
      <alignment horizontal="right" vertical="top"/>
    </xf>
    <xf numFmtId="0" fontId="0" fillId="3" borderId="0" xfId="0" applyFill="1" applyAlignment="1">
      <alignment horizontal="center"/>
    </xf>
    <xf numFmtId="0" fontId="13" fillId="3" borderId="0" xfId="2" applyFill="1" applyBorder="1" applyAlignment="1">
      <alignment horizontal="left"/>
    </xf>
    <xf numFmtId="0" fontId="13" fillId="3" borderId="8" xfId="2" applyFill="1" applyBorder="1" applyAlignment="1">
      <alignment horizontal="left"/>
    </xf>
    <xf numFmtId="0" fontId="13" fillId="0" borderId="3" xfId="2" applyFill="1" applyBorder="1" applyAlignment="1">
      <alignment horizontal="left"/>
    </xf>
    <xf numFmtId="0" fontId="0" fillId="0" borderId="0" xfId="0" applyAlignment="1">
      <alignment horizontal="left"/>
    </xf>
    <xf numFmtId="0" fontId="0" fillId="3" borderId="3" xfId="0" applyFill="1" applyBorder="1" applyAlignment="1">
      <alignment horizontal="left"/>
    </xf>
    <xf numFmtId="0" fontId="0" fillId="0" borderId="0" xfId="0" applyAlignment="1">
      <alignment horizontal="left" wrapText="1"/>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98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104760</xdr:rowOff>
    </xdr:from>
    <xdr:to>
      <xdr:col>1</xdr:col>
      <xdr:colOff>1932477</xdr:colOff>
      <xdr:row>1</xdr:row>
      <xdr:rowOff>552450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932477" cy="4476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106967</xdr:rowOff>
    </xdr:from>
    <xdr:to>
      <xdr:col>4</xdr:col>
      <xdr:colOff>640089</xdr:colOff>
      <xdr:row>1</xdr:row>
      <xdr:rowOff>561975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6042"/>
          <a:ext cx="1964064" cy="45500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106967</xdr:rowOff>
    </xdr:from>
    <xdr:to>
      <xdr:col>4</xdr:col>
      <xdr:colOff>640089</xdr:colOff>
      <xdr:row>1</xdr:row>
      <xdr:rowOff>561975</xdr:rowOff>
    </xdr:to>
    <xdr:pic>
      <xdr:nvPicPr>
        <xdr:cNvPr id="2" name="Picture 1">
          <a:extLst>
            <a:ext uri="{FF2B5EF4-FFF2-40B4-BE49-F238E27FC236}">
              <a16:creationId xmlns:a16="http://schemas.microsoft.com/office/drawing/2014/main" id="{D555339F-FBDE-4CA9-B381-912C0D5AC4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6042"/>
          <a:ext cx="1964064" cy="4550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5"/>
  <sheetViews>
    <sheetView showGridLines="0" showRowColHeaders="0" tabSelected="1" showRuler="0" zoomScaleNormal="100" workbookViewId="0">
      <selection activeCell="B2" sqref="B2:D2"/>
    </sheetView>
  </sheetViews>
  <sheetFormatPr defaultColWidth="8.81640625" defaultRowHeight="14.5" x14ac:dyDescent="0.35"/>
  <cols>
    <col min="1" max="1" width="4.1796875" customWidth="1"/>
    <col min="2" max="2" width="74.81640625" customWidth="1"/>
    <col min="3" max="3" width="12.81640625" style="5" customWidth="1"/>
    <col min="4" max="4" width="26.453125" customWidth="1"/>
  </cols>
  <sheetData>
    <row r="1" spans="1:4" ht="17.25" customHeight="1" x14ac:dyDescent="0.35">
      <c r="A1" s="36"/>
    </row>
    <row r="2" spans="1:4" ht="47.25" customHeight="1" x14ac:dyDescent="0.5">
      <c r="B2" s="49" t="s">
        <v>66</v>
      </c>
      <c r="C2" s="50"/>
      <c r="D2" s="50"/>
    </row>
    <row r="3" spans="1:4" ht="8.25" customHeight="1" x14ac:dyDescent="0.35">
      <c r="B3" s="19"/>
      <c r="C3" s="21"/>
      <c r="D3" s="21"/>
    </row>
    <row r="4" spans="1:4" ht="66.75" customHeight="1" x14ac:dyDescent="0.35">
      <c r="B4" s="51" t="s">
        <v>53</v>
      </c>
      <c r="C4" s="51"/>
      <c r="D4" s="51"/>
    </row>
    <row r="5" spans="1:4" ht="21.75" customHeight="1" x14ac:dyDescent="0.35">
      <c r="C5"/>
    </row>
    <row r="6" spans="1:4" ht="27" customHeight="1" x14ac:dyDescent="0.35">
      <c r="B6" s="34" t="s">
        <v>42</v>
      </c>
      <c r="C6"/>
    </row>
    <row r="7" spans="1:4" x14ac:dyDescent="0.35">
      <c r="B7" s="35" t="s">
        <v>52</v>
      </c>
      <c r="C7"/>
    </row>
    <row r="8" spans="1:4" x14ac:dyDescent="0.35">
      <c r="B8" s="35" t="s">
        <v>43</v>
      </c>
    </row>
    <row r="9" spans="1:4" x14ac:dyDescent="0.35">
      <c r="B9" s="45"/>
    </row>
    <row r="10" spans="1:4" x14ac:dyDescent="0.35">
      <c r="B10" s="45"/>
    </row>
    <row r="11" spans="1:4" x14ac:dyDescent="0.35">
      <c r="B11" s="45"/>
    </row>
    <row r="15" spans="1:4" x14ac:dyDescent="0.35">
      <c r="B15" s="48" t="s">
        <v>13</v>
      </c>
      <c r="C15" s="48"/>
      <c r="D15" s="48"/>
    </row>
  </sheetData>
  <sheetProtection selectLockedCells="1"/>
  <mergeCells count="3">
    <mergeCell ref="B15:D15"/>
    <mergeCell ref="B2:D2"/>
    <mergeCell ref="B4:D4"/>
  </mergeCells>
  <hyperlinks>
    <hyperlink ref="B7" location="'Master''s'!A1" display="Master's Programs" xr:uid="{00000000-0004-0000-0000-000000000000}"/>
    <hyperlink ref="B8" location="Doctoral!A1" display="Doctoral Programs" xr:uid="{00000000-0004-0000-0000-000001000000}"/>
  </hyperlinks>
  <pageMargins left="0.5" right="0.5" top="0.5" bottom="0.5" header="0.3" footer="0.3"/>
  <pageSetup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36"/>
  <sheetViews>
    <sheetView showGridLines="0" showRowColHeaders="0" showRuler="0" zoomScaleNormal="100" workbookViewId="0">
      <selection activeCell="J5" sqref="J5"/>
    </sheetView>
  </sheetViews>
  <sheetFormatPr defaultColWidth="8.81640625" defaultRowHeight="14.5" x14ac:dyDescent="0.35"/>
  <cols>
    <col min="1" max="1" width="4.1796875" customWidth="1"/>
    <col min="2" max="2" width="2.1796875" customWidth="1"/>
    <col min="5" max="5" width="26.1796875" customWidth="1"/>
    <col min="6" max="6" width="11.453125" bestFit="1" customWidth="1"/>
    <col min="8" max="8" width="14.81640625" style="5" customWidth="1"/>
    <col min="9" max="9" width="4.7265625" customWidth="1"/>
    <col min="10" max="10" width="13.453125" style="5" customWidth="1"/>
    <col min="11" max="11" width="4.7265625" customWidth="1"/>
    <col min="12" max="12" width="13.453125" style="5" customWidth="1"/>
    <col min="13" max="13" width="4.7265625" style="5" customWidth="1"/>
    <col min="14" max="14" width="13.453125" style="5" customWidth="1"/>
    <col min="15" max="15" width="3.453125" customWidth="1"/>
  </cols>
  <sheetData>
    <row r="1" spans="2:15" ht="17.25" customHeight="1" x14ac:dyDescent="0.35"/>
    <row r="2" spans="2:15" ht="47.25" customHeight="1" x14ac:dyDescent="0.35">
      <c r="H2" s="52" t="s">
        <v>54</v>
      </c>
      <c r="I2" s="53"/>
      <c r="J2" s="53"/>
      <c r="K2" s="53"/>
      <c r="L2" s="53"/>
      <c r="M2" s="53"/>
      <c r="N2" s="53"/>
      <c r="O2" s="53"/>
    </row>
    <row r="3" spans="2:15" ht="8.25" customHeight="1" x14ac:dyDescent="0.35">
      <c r="B3" s="19"/>
      <c r="C3" s="19"/>
      <c r="D3" s="19"/>
      <c r="E3" s="19"/>
      <c r="F3" s="19"/>
      <c r="G3" s="19"/>
      <c r="H3" s="20"/>
      <c r="I3" s="21"/>
      <c r="J3" s="21"/>
      <c r="K3" s="21"/>
      <c r="L3" s="21"/>
      <c r="M3" s="21"/>
      <c r="N3" s="21"/>
      <c r="O3" s="21"/>
    </row>
    <row r="4" spans="2:15" ht="19.5" customHeight="1" x14ac:dyDescent="0.35">
      <c r="J4" s="39" t="s">
        <v>55</v>
      </c>
      <c r="L4" s="39" t="s">
        <v>56</v>
      </c>
      <c r="N4" s="39" t="s">
        <v>57</v>
      </c>
    </row>
    <row r="5" spans="2:15" ht="18" customHeight="1" x14ac:dyDescent="0.45">
      <c r="D5" s="6" t="s">
        <v>14</v>
      </c>
      <c r="E5" s="27"/>
      <c r="F5" s="27"/>
      <c r="G5" s="27"/>
      <c r="H5" s="27"/>
      <c r="I5" s="27"/>
      <c r="J5" s="38" t="s">
        <v>47</v>
      </c>
      <c r="L5" s="38" t="s">
        <v>47</v>
      </c>
      <c r="M5" s="22"/>
      <c r="N5" s="38" t="s">
        <v>47</v>
      </c>
      <c r="O5" s="27"/>
    </row>
    <row r="6" spans="2:15" ht="6" customHeight="1" x14ac:dyDescent="0.35"/>
    <row r="7" spans="2:15" ht="15" thickBot="1" x14ac:dyDescent="0.4">
      <c r="B7" s="1" t="s">
        <v>7</v>
      </c>
      <c r="C7" s="1"/>
      <c r="D7" s="2"/>
      <c r="E7" s="2"/>
      <c r="F7" s="2"/>
      <c r="G7" s="2"/>
      <c r="H7" s="4" t="s">
        <v>3</v>
      </c>
      <c r="I7" s="3"/>
      <c r="J7" s="4" t="s">
        <v>58</v>
      </c>
      <c r="K7" s="3"/>
      <c r="L7" s="4" t="s">
        <v>59</v>
      </c>
      <c r="M7" s="4"/>
      <c r="N7" s="4" t="s">
        <v>60</v>
      </c>
      <c r="O7" s="2"/>
    </row>
    <row r="8" spans="2:15" ht="9" customHeight="1" x14ac:dyDescent="0.35"/>
    <row r="9" spans="2:15" ht="21.75" customHeight="1" x14ac:dyDescent="0.35">
      <c r="B9" s="9" t="s">
        <v>1</v>
      </c>
      <c r="C9" s="9"/>
      <c r="D9" s="54"/>
      <c r="E9" s="54"/>
      <c r="F9" s="10"/>
      <c r="G9" s="10"/>
      <c r="H9" s="11">
        <f>J9+L9+N9</f>
        <v>0</v>
      </c>
      <c r="I9" s="10"/>
      <c r="J9" s="11">
        <f>VLOOKUP(J5,Data!A2:C22,2,FALSE)</f>
        <v>0</v>
      </c>
      <c r="K9" s="10"/>
      <c r="L9" s="11">
        <f>VLOOKUP(L5,Data!A2:C22,2,FALSE)</f>
        <v>0</v>
      </c>
      <c r="M9" s="11"/>
      <c r="N9" s="11">
        <f>VLOOKUP(N5,Data!A2:C22,2,FALSE)</f>
        <v>0</v>
      </c>
      <c r="O9" s="10"/>
    </row>
    <row r="10" spans="2:15" ht="21.75" customHeight="1" x14ac:dyDescent="0.35">
      <c r="B10" s="37" t="s">
        <v>0</v>
      </c>
      <c r="C10" s="37"/>
    </row>
    <row r="11" spans="2:15" ht="21.75" customHeight="1" x14ac:dyDescent="0.35">
      <c r="B11" s="12" t="s">
        <v>2</v>
      </c>
      <c r="C11" s="12"/>
      <c r="D11" s="10"/>
      <c r="E11" s="10"/>
      <c r="F11" s="10"/>
      <c r="G11" s="10"/>
      <c r="H11" s="11">
        <f>J11+L11+N11</f>
        <v>0</v>
      </c>
      <c r="I11" s="10"/>
      <c r="J11" s="11">
        <f>VLOOKUP(J5,Data!A2:C22,3,FALSE)</f>
        <v>0</v>
      </c>
      <c r="K11" s="10"/>
      <c r="L11" s="11">
        <f>VLOOKUP(L5,Data!A2:C22,3,FALSE)</f>
        <v>0</v>
      </c>
      <c r="M11" s="11"/>
      <c r="N11" s="11">
        <f>VLOOKUP(N5,Data!A2:C22,3,FALSE)</f>
        <v>0</v>
      </c>
      <c r="O11" s="10"/>
    </row>
    <row r="12" spans="2:15" ht="21.75" customHeight="1" x14ac:dyDescent="0.35">
      <c r="B12" s="33" t="s">
        <v>16</v>
      </c>
      <c r="C12" s="33"/>
      <c r="H12" s="5">
        <f>J12+L12+N12</f>
        <v>0</v>
      </c>
      <c r="J12" s="5">
        <f>IF(AND(J5&lt;&gt;"not enrolled", J5&lt;&gt;"select"), 87, 0)</f>
        <v>0</v>
      </c>
      <c r="L12" s="5">
        <f>IF(AND(L5&lt;&gt;"not enrolled", L5&lt;&gt;"select"), 87, 0)</f>
        <v>0</v>
      </c>
      <c r="N12" s="5">
        <f>IF(AND(N5&lt;&gt;"not enrolled", N5&lt;&gt;"select"), 87, 0)</f>
        <v>0</v>
      </c>
    </row>
    <row r="13" spans="2:15" ht="21.75" customHeight="1" x14ac:dyDescent="0.35">
      <c r="B13" s="55" t="s">
        <v>40</v>
      </c>
      <c r="C13" s="55"/>
      <c r="D13" s="55"/>
      <c r="E13" s="56"/>
      <c r="F13" s="29"/>
      <c r="G13" s="10"/>
      <c r="H13" s="28">
        <f>J13+L13+N13</f>
        <v>0</v>
      </c>
      <c r="I13" s="10"/>
      <c r="J13" s="28">
        <f>IF(AND(F13="Yes", J5&lt;&gt;"not enrolled"), (VLOOKUP(F13,Data!I3:J4, 2, FALSE)), 0)</f>
        <v>0</v>
      </c>
      <c r="K13" s="10"/>
      <c r="L13" s="28">
        <v>0</v>
      </c>
      <c r="M13" s="28"/>
      <c r="N13" s="28">
        <f>IF(AND(F13="Yes", N5&lt;&gt;"not enrolled"), (VLOOKUP(F13,Data!I3:J4, 2, FALSE)), 0)</f>
        <v>0</v>
      </c>
      <c r="O13" s="10"/>
    </row>
    <row r="14" spans="2:15" ht="21.75" customHeight="1" x14ac:dyDescent="0.35">
      <c r="B14" s="57" t="s">
        <v>48</v>
      </c>
      <c r="C14" s="57"/>
      <c r="D14" s="57"/>
      <c r="E14" s="57"/>
      <c r="F14" s="47"/>
      <c r="G14" s="30"/>
      <c r="H14" s="31">
        <f>J14+L14+N14</f>
        <v>0</v>
      </c>
      <c r="I14" s="30"/>
      <c r="J14" s="46">
        <f>IF(AND(J5&lt;&gt;"select", J5&lt;&gt;"not enrolled",J5&lt;&gt;"4 credits",J5&lt;&gt;"5 credits",J5&lt;&gt;"6 credits",J5&lt;&gt;"7 credits"), 250, 0)</f>
        <v>0</v>
      </c>
      <c r="K14" s="30"/>
      <c r="L14" s="46">
        <f>IF(AND(L5&lt;&gt;"select", L5&lt;&gt;"not enrolled",L5&lt;&gt;"4 credits",L5&lt;&gt;"5 credits",L5&lt;&gt;"6 credits",L5&lt;&gt;"7 credits"), 250, 0)</f>
        <v>0</v>
      </c>
      <c r="M14" s="31"/>
      <c r="N14" s="46">
        <f>IF(AND(N5&lt;&gt;"select", N5&lt;&gt;"not enrolled",N5&lt;&gt;"4 credits",N5&lt;&gt;"5 credits",N5&lt;&gt;"6 credits",N5&lt;&gt;"7 credits"), 250, 0)</f>
        <v>0</v>
      </c>
      <c r="O14" s="30"/>
    </row>
    <row r="15" spans="2:15" ht="21.75" customHeight="1" x14ac:dyDescent="0.35">
      <c r="D15" s="7" t="s">
        <v>6</v>
      </c>
      <c r="H15" s="8">
        <f>SUM(H9, H11:H14)</f>
        <v>0</v>
      </c>
      <c r="J15" s="8">
        <f>SUM(J9,J11:J14)</f>
        <v>0</v>
      </c>
      <c r="L15" s="8">
        <f>SUM(L9,L11:L14)</f>
        <v>0</v>
      </c>
      <c r="M15" s="8"/>
      <c r="N15" s="8">
        <f>SUM(N9,N11:N14)</f>
        <v>0</v>
      </c>
    </row>
    <row r="16" spans="2:15" ht="24" customHeight="1" x14ac:dyDescent="0.35"/>
    <row r="17" spans="2:15" ht="15" thickBot="1" x14ac:dyDescent="0.4">
      <c r="B17" s="1" t="s">
        <v>10</v>
      </c>
      <c r="C17" s="1"/>
      <c r="D17" s="2"/>
      <c r="E17" s="2"/>
      <c r="F17" s="2"/>
      <c r="G17" s="2"/>
      <c r="H17" s="4" t="s">
        <v>3</v>
      </c>
      <c r="I17" s="3"/>
      <c r="J17" s="4" t="s">
        <v>58</v>
      </c>
      <c r="K17" s="3"/>
      <c r="L17" s="4" t="s">
        <v>59</v>
      </c>
      <c r="M17" s="4"/>
      <c r="N17" s="4" t="s">
        <v>60</v>
      </c>
      <c r="O17" s="2"/>
    </row>
    <row r="18" spans="2:15" ht="21.75" customHeight="1" x14ac:dyDescent="0.35">
      <c r="B18" t="s">
        <v>15</v>
      </c>
      <c r="H18" s="15"/>
      <c r="J18" s="5">
        <f>IF((AND(J5&lt;&gt;"not enrolled", L5&lt;&gt;"not enrolled", N5&lt;&gt;"not enrolled")), (H18/3), IF((AND(J5&lt;&gt;"not enrolled", L5&lt;&gt;"not enrolled", N5="not enrolled")), (H18/2), IF((AND(J5&lt;&gt;"not enrolled", L5="not enrolled", N5="not enrolled")), (H18/1), 0)))</f>
        <v>0</v>
      </c>
      <c r="L18" s="5">
        <f>IF((AND(J5&lt;&gt;"not enrolled", L5&lt;&gt;"not enrolled", N5&lt;&gt;"not enrolled")), (H18/3), IF((AND(J5&lt;&gt;"not enrolled", L5&lt;&gt;"not enrolled", N5="not enrolled")), (H18/2), IF((AND(J5="not enrolled", L5&lt;&gt;"not enrolled", N5&lt;&gt;"not enrolled")), (H18/2), 0)))</f>
        <v>0</v>
      </c>
      <c r="N18" s="5">
        <f>IF((AND(J5&lt;&gt;"not enrolled", L5&lt;&gt;"not enrolled", N5&lt;&gt;"not enrolled")), (H18/3), IF((AND(J5="not enrolled", L5&lt;&gt;"not enrolled", N5&lt;&gt;"not enrolled")), (H18/2), IF((AND(J5="not enrolled", L5="not enrolled", N5&lt;&gt;"not enrolled")), (H18), 0)))</f>
        <v>0</v>
      </c>
    </row>
    <row r="19" spans="2:15" ht="21.75" customHeight="1" x14ac:dyDescent="0.35">
      <c r="B19" s="10" t="s">
        <v>8</v>
      </c>
      <c r="C19" s="10"/>
      <c r="D19" s="10"/>
      <c r="E19" s="10"/>
      <c r="F19" s="10"/>
      <c r="G19" s="10"/>
      <c r="H19" s="16"/>
      <c r="I19" s="10"/>
      <c r="J19" s="11">
        <f>IF((AND(J5&lt;&gt;"not enrolled", L5&lt;&gt;"not enrolled", N5&lt;&gt;"not enrolled")), (H19/3), IF((AND(J5&lt;&gt;"not enrolled", L5&lt;&gt;"not enrolled", N5="not enrolled")), (H19/2), IF((AND(J5&lt;&gt;"not enrolled", L5="not enrolled", N5="not enrolled")), (H19/1), 0)))</f>
        <v>0</v>
      </c>
      <c r="K19" s="10"/>
      <c r="L19" s="11">
        <f>IF((AND(J5&lt;&gt;"not enrolled", L5&lt;&gt;"not enrolled", N5&lt;&gt;"not enrolled")), (H19/3), IF((AND(J5&lt;&gt;"not enrolled", L5&lt;&gt;"not enrolled", N5="not enrolled")), (H19/2), IF((AND(J5="not enrolled", L5&lt;&gt;"not enrolled", N5&lt;&gt;"not enrolled")), (H19/2), 0)))</f>
        <v>0</v>
      </c>
      <c r="M19" s="11"/>
      <c r="N19" s="11">
        <f>IF((AND(J5&lt;&gt;"not enrolled", L5&lt;&gt;"not enrolled", N5&lt;&gt;"not enrolled")), (H19/3), IF((AND(J5="not enrolled", L5&lt;&gt;"not enrolled", N5&lt;&gt;"not enrolled")), (H19/2), IF((AND(J5="not enrolled", L5="not enrolled", N5&lt;&gt;"not enrolled")), (H19), 0)))</f>
        <v>0</v>
      </c>
      <c r="O19" s="10"/>
    </row>
    <row r="20" spans="2:15" ht="21.75" customHeight="1" x14ac:dyDescent="0.35">
      <c r="B20" t="s">
        <v>49</v>
      </c>
      <c r="F20" s="17"/>
      <c r="H20" s="5">
        <f>SUM(J20,L20,N20)</f>
        <v>0</v>
      </c>
      <c r="J20" s="5">
        <f>IF((AND(J5&lt;&gt;"not enrolled", L5&lt;&gt;"not enrolled", N5&lt;&gt;"not enrolled")), ROUND(((F20-(F20*0.01057))/3),0), IF((AND(J5&lt;&gt;"not enrolled", L5&lt;&gt;"not enrolled", N5="not enrolled")), ROUND(((F20-(F20*0.01057))/2),0), IF((AND(J5&lt;&gt;"not enrolled", L5="not enrolled", N5="not enrolled")), ROUND(((F20-(F20*0.01057))/1),0), 0)))</f>
        <v>0</v>
      </c>
      <c r="L20" s="5">
        <f>IF((AND(J5&lt;&gt;"not enrolled", L5&lt;&gt;"not enrolled", N5&lt;&gt;"not enrolled")), ROUND(((F20-(F20*0.01057))/3),0), IF((AND(J5&lt;&gt;"not enrolled", L5&lt;&gt;"not enrolled", N5="not enrolled")), ROUND(((F20-(F20*0.01057))/2),0), IF((AND(J5="not enrolled", L5&lt;&gt;"not enrolled", N5&lt;&gt;"not enrolled")), ROUND(((F20-(F20*0.01057))/2),0), 0)))</f>
        <v>0</v>
      </c>
      <c r="N20" s="5">
        <f>IF((AND(J5&lt;&gt;"not enrolled", L5&lt;&gt;"not enrolled", N5&lt;&gt;"not enrolled")), ROUND(((F20-(F20*0.01057))/3),0), IF((AND(J5="not enrolled", L5&lt;&gt;"not enrolled", N5&lt;&gt;"not enrolled")), ROUND(((F20-(F20*0.01057))/2),0), IF((AND(J5="not enrolled", L5="not enrolled", N5&lt;&gt;"not enrolled")), ROUND(((F20-(F20*0.01057))/1),0), 0)))</f>
        <v>0</v>
      </c>
    </row>
    <row r="21" spans="2:15" ht="21.75" customHeight="1" x14ac:dyDescent="0.35">
      <c r="B21" s="10" t="s">
        <v>50</v>
      </c>
      <c r="C21" s="10"/>
      <c r="D21" s="10"/>
      <c r="E21" s="10"/>
      <c r="F21" s="17"/>
      <c r="G21" s="10"/>
      <c r="H21" s="11">
        <f>SUM(J21,L21,N21)</f>
        <v>0</v>
      </c>
      <c r="I21" s="10"/>
      <c r="J21" s="11">
        <f>IF((AND(J5&lt;&gt;"not enrolled", L5&lt;&gt;"not enrolled", N5&lt;&gt;"not enrolled")), ROUND(((F21-(F21*0.04228))/3),0), IF((AND(J5&lt;&gt;"not enrolled", L5&lt;&gt;"not enrolled", N5="not enrolled")), ROUND(((F21-(F21*0.04228))/2),0), IF((AND(J5&lt;&gt;"not enrolled", L5="not enrolled", N5="not enrolled")), ROUND(((F21-(F21*0.04228))/1),0), 0)))</f>
        <v>0</v>
      </c>
      <c r="K21" s="10"/>
      <c r="L21" s="11">
        <f>IF((AND(J5&lt;&gt;"not enrolled", L5&lt;&gt;"not enrolled", N5&lt;&gt;"not enrolled")), ROUND(((F21-(F21*0.04228))/3),0), IF((AND(J5&lt;&gt;"not enrolled", L5&lt;&gt;"not enrolled", N5="not enrolled")), ROUND(((F21-(F21*0.04228))/2),0), IF((AND(J5="not enrolled", L5&lt;&gt;"not enrolled", N5&lt;&gt;"not enrolled")), ROUND(((F21-(F21*0.04228))/2),0), 0)))</f>
        <v>0</v>
      </c>
      <c r="M21" s="11"/>
      <c r="N21" s="11">
        <f>IF((AND(J5&lt;&gt;"not enrolled", L5&lt;&gt;"not enrolled", N5&lt;&gt;"not enrolled")), ROUND(((F21-(F21*0.04228))/3),0), IF((AND(J5="not enrolled", L5&lt;&gt;"not enrolled", N5&lt;&gt;"not enrolled")), ROUND(((F21-(F21*0.04228))/2),0), IF((AND(J5="not enrolled", L5="not enrolled", N5&lt;&gt;"not enrolled")), ROUND(((F21-(F21*0.04228))/1),0), 0)))</f>
        <v>0</v>
      </c>
      <c r="O21" s="10"/>
    </row>
    <row r="22" spans="2:15" ht="21.75" customHeight="1" x14ac:dyDescent="0.35">
      <c r="B22" s="58" t="s">
        <v>18</v>
      </c>
      <c r="C22" s="58"/>
      <c r="D22" s="58"/>
      <c r="E22" s="58"/>
      <c r="F22" s="58"/>
      <c r="H22" s="16"/>
      <c r="J22" s="5">
        <f>IF((AND(J5&lt;&gt;"not enrolled", L5&lt;&gt;"not enrolled", N5&lt;&gt;"not enrolled")), (H22/3), IF((AND(J5&lt;&gt;"not enrolled", L5&lt;&gt;"not enrolled", N5="not enrolled")), (H22/2), IF((AND(J5&lt;&gt;"not enrolled", L5="not enrolled", N5="not enrolled")), (H22/1), 0)))</f>
        <v>0</v>
      </c>
      <c r="L22" s="5">
        <f>IF((AND(J5&lt;&gt;"not enrolled", L5&lt;&gt;"not enrolled", N5&lt;&gt;"not enrolled")), (H22/3), IF((AND(J5&lt;&gt;"not enrolled", L5&lt;&gt;"not enrolled", N5="not enrolled")), (H22/2), IF((AND(J5="not enrolled", L5&lt;&gt;"not enrolled", N5&lt;&gt;"not enrolled")), (H22/2), 0)))</f>
        <v>0</v>
      </c>
      <c r="N22" s="5">
        <f>IF((AND(J5&lt;&gt;"not enrolled", L5&lt;&gt;"not enrolled", N5&lt;&gt;"not enrolled")), (H22/3), IF((AND(J5="not enrolled", L5&lt;&gt;"not enrolled", N5&lt;&gt;"not enrolled")), (H22/2), IF((AND(J5="not enrolled", L5="not enrolled", N5&lt;&gt;"not enrolled")), (H22), 0)))</f>
        <v>0</v>
      </c>
    </row>
    <row r="23" spans="2:15" ht="21.75" customHeight="1" x14ac:dyDescent="0.35">
      <c r="B23" s="59" t="s">
        <v>19</v>
      </c>
      <c r="C23" s="59"/>
      <c r="D23" s="59"/>
      <c r="E23" s="59"/>
      <c r="F23" s="59"/>
      <c r="G23" s="59"/>
      <c r="H23" s="26">
        <f>J23+L23+N23</f>
        <v>0</v>
      </c>
      <c r="I23" s="25"/>
      <c r="J23" s="18"/>
      <c r="K23" s="25"/>
      <c r="L23" s="18"/>
      <c r="M23" s="32"/>
      <c r="N23" s="44"/>
      <c r="O23" s="25"/>
    </row>
    <row r="24" spans="2:15" ht="21.75" customHeight="1" x14ac:dyDescent="0.35">
      <c r="D24" s="7" t="s">
        <v>9</v>
      </c>
      <c r="H24" s="5">
        <f>SUM(H18:H23)</f>
        <v>0</v>
      </c>
      <c r="J24" s="5">
        <f>SUM(J18:J23)</f>
        <v>0</v>
      </c>
      <c r="L24" s="5">
        <f>SUM(L18:L22,L23)</f>
        <v>0</v>
      </c>
      <c r="N24" s="5">
        <f>SUM(N18:N22,N23)</f>
        <v>0</v>
      </c>
    </row>
    <row r="25" spans="2:15" ht="15" thickBot="1" x14ac:dyDescent="0.4"/>
    <row r="26" spans="2:15" ht="21.75" customHeight="1" thickTop="1" thickBot="1" x14ac:dyDescent="0.5">
      <c r="B26" s="14" t="s">
        <v>11</v>
      </c>
      <c r="C26" s="14"/>
      <c r="D26" s="13"/>
      <c r="E26" s="13"/>
      <c r="F26" s="13"/>
      <c r="G26" s="13"/>
      <c r="H26" s="23">
        <f>H15-H24</f>
        <v>0</v>
      </c>
      <c r="I26" s="24"/>
      <c r="J26" s="23">
        <f>J15-J24</f>
        <v>0</v>
      </c>
      <c r="K26" s="24"/>
      <c r="L26" s="23">
        <f>L15-L24</f>
        <v>0</v>
      </c>
      <c r="M26" s="23"/>
      <c r="N26" s="23">
        <f>N15-N24</f>
        <v>0</v>
      </c>
      <c r="O26" s="13"/>
    </row>
    <row r="27" spans="2:15" ht="15" thickTop="1" x14ac:dyDescent="0.35"/>
    <row r="28" spans="2:15" x14ac:dyDescent="0.35">
      <c r="B28" s="7" t="s">
        <v>12</v>
      </c>
      <c r="C28" s="7"/>
    </row>
    <row r="29" spans="2:15" ht="21.75" customHeight="1" x14ac:dyDescent="0.35">
      <c r="B29" s="41">
        <v>1</v>
      </c>
      <c r="C29" t="s">
        <v>61</v>
      </c>
      <c r="D29" s="40"/>
      <c r="E29" s="40"/>
      <c r="F29" s="40"/>
      <c r="G29" s="40"/>
      <c r="H29" s="40"/>
      <c r="I29" s="40"/>
      <c r="J29" s="40"/>
      <c r="K29" s="40"/>
      <c r="L29" s="40"/>
      <c r="M29" s="40"/>
      <c r="N29" s="40"/>
      <c r="O29" s="40"/>
    </row>
    <row r="30" spans="2:15" ht="18" customHeight="1" x14ac:dyDescent="0.35">
      <c r="B30" s="43">
        <v>2</v>
      </c>
      <c r="C30" t="s">
        <v>41</v>
      </c>
      <c r="H30"/>
      <c r="J30"/>
      <c r="L30"/>
      <c r="M30"/>
      <c r="N30"/>
    </row>
    <row r="31" spans="2:15" ht="31.5" customHeight="1" x14ac:dyDescent="0.35">
      <c r="B31" s="42">
        <v>3</v>
      </c>
      <c r="C31" s="60" t="s">
        <v>65</v>
      </c>
      <c r="D31" s="60"/>
      <c r="E31" s="60"/>
      <c r="F31" s="60"/>
      <c r="G31" s="60"/>
      <c r="H31" s="60"/>
      <c r="I31" s="60"/>
      <c r="J31" s="60"/>
      <c r="K31" s="60"/>
      <c r="L31" s="60"/>
      <c r="M31" s="60"/>
      <c r="N31" s="60"/>
      <c r="O31" s="60"/>
    </row>
    <row r="32" spans="2:15" ht="31.5" customHeight="1" x14ac:dyDescent="0.35">
      <c r="B32" s="42">
        <v>4</v>
      </c>
      <c r="C32" s="60" t="s">
        <v>51</v>
      </c>
      <c r="D32" s="60"/>
      <c r="E32" s="60"/>
      <c r="F32" s="60"/>
      <c r="G32" s="60"/>
      <c r="H32" s="60"/>
      <c r="I32" s="60"/>
      <c r="J32" s="60"/>
      <c r="K32" s="60"/>
      <c r="L32" s="60"/>
      <c r="M32" s="60"/>
      <c r="N32" s="60"/>
      <c r="O32" s="60"/>
    </row>
    <row r="33" spans="2:15" ht="46.5" customHeight="1" x14ac:dyDescent="0.35">
      <c r="B33" s="42">
        <v>5</v>
      </c>
      <c r="C33" s="60" t="s">
        <v>44</v>
      </c>
      <c r="D33" s="60"/>
      <c r="E33" s="60"/>
      <c r="F33" s="60"/>
      <c r="G33" s="60"/>
      <c r="H33" s="60"/>
      <c r="I33" s="60"/>
      <c r="J33" s="60"/>
      <c r="K33" s="60"/>
      <c r="L33" s="60"/>
      <c r="M33" s="60"/>
      <c r="N33" s="60"/>
      <c r="O33" s="60"/>
    </row>
    <row r="34" spans="2:15" ht="21.75" customHeight="1" x14ac:dyDescent="0.35"/>
    <row r="36" spans="2:15" x14ac:dyDescent="0.35">
      <c r="B36" s="48" t="s">
        <v>13</v>
      </c>
      <c r="C36" s="48"/>
      <c r="D36" s="48"/>
      <c r="E36" s="48"/>
      <c r="F36" s="48"/>
      <c r="G36" s="48"/>
      <c r="H36" s="48"/>
      <c r="I36" s="48"/>
      <c r="J36" s="48"/>
      <c r="K36" s="48"/>
      <c r="L36" s="48"/>
      <c r="M36" s="48"/>
      <c r="N36" s="48"/>
      <c r="O36" s="48"/>
    </row>
  </sheetData>
  <sheetProtection algorithmName="SHA-512" hashValue="SskYjdbb9FWvYUsCqSn5ChKSPlln8Gjq4CqmpRZ6LfP8oUzC/VD+UN90t7N5Zp+QN56j27rq6Tbd2A3P1gCc3g==" saltValue="dmTNcC34Qqvw1XeXCeoM0w==" spinCount="100000" sheet="1" objects="1" scenarios="1" selectLockedCells="1"/>
  <mergeCells count="10">
    <mergeCell ref="H2:O2"/>
    <mergeCell ref="D9:E9"/>
    <mergeCell ref="B36:O36"/>
    <mergeCell ref="B13:E13"/>
    <mergeCell ref="B14:E14"/>
    <mergeCell ref="B22:F22"/>
    <mergeCell ref="B23:G23"/>
    <mergeCell ref="C33:O33"/>
    <mergeCell ref="C31:O31"/>
    <mergeCell ref="C32:O32"/>
  </mergeCells>
  <hyperlinks>
    <hyperlink ref="B13" r:id="rId1" display="Will you enroll in DU's health insurance plan?" xr:uid="{00000000-0004-0000-0100-000000000000}"/>
    <hyperlink ref="B14" r:id="rId2" display="Will you use DU Health &amp; Counseling Services? " xr:uid="{00000000-0004-0000-01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Data!$A$2:$A$22</xm:f>
          </x14:formula1>
          <xm:sqref>N5 J5 L5</xm:sqref>
        </x14:dataValidation>
        <x14:dataValidation type="list" allowBlank="1" showInputMessage="1" showErrorMessage="1" xr:uid="{00000000-0002-0000-0100-000002000000}">
          <x14:formula1>
            <xm:f>Data!$I$3:$I$4</xm:f>
          </x14:formula1>
          <xm:sqref>F13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EDD52-9D6B-47E8-BC36-F5BD145960C4}">
  <sheetPr>
    <pageSetUpPr fitToPage="1"/>
  </sheetPr>
  <dimension ref="B1:O36"/>
  <sheetViews>
    <sheetView showGridLines="0" showRowColHeaders="0" showRuler="0" zoomScaleNormal="100" workbookViewId="0">
      <selection activeCell="J5" sqref="J5"/>
    </sheetView>
  </sheetViews>
  <sheetFormatPr defaultColWidth="8.81640625" defaultRowHeight="14.5" x14ac:dyDescent="0.35"/>
  <cols>
    <col min="1" max="1" width="4.1796875" customWidth="1"/>
    <col min="2" max="2" width="2.1796875" customWidth="1"/>
    <col min="5" max="5" width="26.1796875" customWidth="1"/>
    <col min="6" max="6" width="11.453125" bestFit="1" customWidth="1"/>
    <col min="8" max="8" width="14.81640625" style="5" customWidth="1"/>
    <col min="9" max="9" width="4.7265625" customWidth="1"/>
    <col min="10" max="10" width="13.453125" style="5" customWidth="1"/>
    <col min="11" max="11" width="4.7265625" customWidth="1"/>
    <col min="12" max="12" width="13.453125" style="5" customWidth="1"/>
    <col min="13" max="13" width="4.7265625" style="5" customWidth="1"/>
    <col min="14" max="14" width="13.453125" style="5" customWidth="1"/>
    <col min="15" max="15" width="3.453125" customWidth="1"/>
  </cols>
  <sheetData>
    <row r="1" spans="2:15" ht="17.25" customHeight="1" x14ac:dyDescent="0.35"/>
    <row r="2" spans="2:15" ht="47.25" customHeight="1" x14ac:dyDescent="0.35">
      <c r="H2" s="52" t="s">
        <v>62</v>
      </c>
      <c r="I2" s="53"/>
      <c r="J2" s="53"/>
      <c r="K2" s="53"/>
      <c r="L2" s="53"/>
      <c r="M2" s="53"/>
      <c r="N2" s="53"/>
      <c r="O2" s="53"/>
    </row>
    <row r="3" spans="2:15" ht="8.25" customHeight="1" x14ac:dyDescent="0.35">
      <c r="B3" s="19"/>
      <c r="C3" s="19"/>
      <c r="D3" s="19"/>
      <c r="E3" s="19"/>
      <c r="F3" s="19"/>
      <c r="G3" s="19"/>
      <c r="H3" s="20"/>
      <c r="I3" s="21"/>
      <c r="J3" s="21"/>
      <c r="K3" s="21"/>
      <c r="L3" s="21"/>
      <c r="M3" s="21"/>
      <c r="N3" s="21"/>
      <c r="O3" s="21"/>
    </row>
    <row r="4" spans="2:15" ht="19.5" customHeight="1" x14ac:dyDescent="0.35">
      <c r="J4" s="39" t="s">
        <v>55</v>
      </c>
      <c r="L4" s="39" t="s">
        <v>56</v>
      </c>
      <c r="N4" s="39" t="s">
        <v>57</v>
      </c>
    </row>
    <row r="5" spans="2:15" ht="18" customHeight="1" x14ac:dyDescent="0.45">
      <c r="D5" s="6" t="s">
        <v>14</v>
      </c>
      <c r="E5" s="27"/>
      <c r="F5" s="27"/>
      <c r="G5" s="27"/>
      <c r="H5" s="27"/>
      <c r="I5" s="27"/>
      <c r="J5" s="38" t="s">
        <v>47</v>
      </c>
      <c r="L5" s="38" t="s">
        <v>47</v>
      </c>
      <c r="M5" s="22"/>
      <c r="N5" s="38" t="s">
        <v>47</v>
      </c>
      <c r="O5" s="27"/>
    </row>
    <row r="6" spans="2:15" ht="6" customHeight="1" x14ac:dyDescent="0.35"/>
    <row r="7" spans="2:15" ht="15" thickBot="1" x14ac:dyDescent="0.4">
      <c r="B7" s="1" t="s">
        <v>7</v>
      </c>
      <c r="C7" s="1"/>
      <c r="D7" s="2"/>
      <c r="E7" s="2"/>
      <c r="F7" s="2"/>
      <c r="G7" s="2"/>
      <c r="H7" s="4" t="s">
        <v>3</v>
      </c>
      <c r="I7" s="3"/>
      <c r="J7" s="4" t="s">
        <v>58</v>
      </c>
      <c r="K7" s="3"/>
      <c r="L7" s="4" t="s">
        <v>59</v>
      </c>
      <c r="M7" s="4"/>
      <c r="N7" s="4" t="s">
        <v>60</v>
      </c>
      <c r="O7" s="2"/>
    </row>
    <row r="8" spans="2:15" ht="9" customHeight="1" x14ac:dyDescent="0.35"/>
    <row r="9" spans="2:15" ht="21.75" customHeight="1" x14ac:dyDescent="0.35">
      <c r="B9" s="9" t="s">
        <v>1</v>
      </c>
      <c r="C9" s="9"/>
      <c r="D9" s="54"/>
      <c r="E9" s="54"/>
      <c r="F9" s="10"/>
      <c r="G9" s="10"/>
      <c r="H9" s="11">
        <f>J9+L9+N9</f>
        <v>0</v>
      </c>
      <c r="I9" s="10"/>
      <c r="J9" s="11">
        <f>VLOOKUP(J5,Data!E2:G22,2,FALSE)</f>
        <v>0</v>
      </c>
      <c r="K9" s="10"/>
      <c r="L9" s="11">
        <f>VLOOKUP(L5,Data!E2:G22,2,FALSE)</f>
        <v>0</v>
      </c>
      <c r="M9" s="11"/>
      <c r="N9" s="11">
        <f>VLOOKUP(N5,Data!E2:G22,2,FALSE)</f>
        <v>0</v>
      </c>
      <c r="O9" s="10"/>
    </row>
    <row r="10" spans="2:15" ht="21.75" customHeight="1" x14ac:dyDescent="0.35">
      <c r="B10" s="37" t="s">
        <v>0</v>
      </c>
      <c r="C10" s="37"/>
    </row>
    <row r="11" spans="2:15" ht="21.75" customHeight="1" x14ac:dyDescent="0.35">
      <c r="B11" s="12" t="s">
        <v>2</v>
      </c>
      <c r="C11" s="12"/>
      <c r="D11" s="10"/>
      <c r="E11" s="10"/>
      <c r="F11" s="10"/>
      <c r="G11" s="10"/>
      <c r="H11" s="11">
        <f>J11+L11+N11</f>
        <v>0</v>
      </c>
      <c r="I11" s="10"/>
      <c r="J11" s="11">
        <f>VLOOKUP(J5,Data!E2:G22,3,FALSE)</f>
        <v>0</v>
      </c>
      <c r="K11" s="10"/>
      <c r="L11" s="11">
        <f>VLOOKUP(L5,Data!E2:G22,3,FALSE)</f>
        <v>0</v>
      </c>
      <c r="M11" s="11"/>
      <c r="N11" s="11">
        <f>VLOOKUP(N5,Data!E2:G22,3,FALSE)</f>
        <v>0</v>
      </c>
      <c r="O11" s="10"/>
    </row>
    <row r="12" spans="2:15" ht="21.75" customHeight="1" x14ac:dyDescent="0.35">
      <c r="B12" s="33" t="s">
        <v>16</v>
      </c>
      <c r="C12" s="33"/>
      <c r="H12" s="5">
        <f>J12+L12+N12</f>
        <v>0</v>
      </c>
      <c r="J12" s="5">
        <f>IF(AND(J5&lt;&gt;"not enrolled", J5&lt;&gt;"select"), 87, 0)</f>
        <v>0</v>
      </c>
      <c r="L12" s="5">
        <f>IF(AND(L5&lt;&gt;"not enrolled", L5&lt;&gt;"select"), 87, 0)</f>
        <v>0</v>
      </c>
      <c r="N12" s="5">
        <f>IF(AND(N5&lt;&gt;"not enrolled", N5&lt;&gt;"select"), 87, 0)</f>
        <v>0</v>
      </c>
    </row>
    <row r="13" spans="2:15" ht="21.75" customHeight="1" x14ac:dyDescent="0.35">
      <c r="B13" s="55" t="s">
        <v>40</v>
      </c>
      <c r="C13" s="55"/>
      <c r="D13" s="55"/>
      <c r="E13" s="56"/>
      <c r="F13" s="29"/>
      <c r="G13" s="10"/>
      <c r="H13" s="28">
        <f>J13+L13+N13</f>
        <v>0</v>
      </c>
      <c r="I13" s="10"/>
      <c r="J13" s="28">
        <f>IF(AND(F13="Yes", J5&lt;&gt;"not enrolled"), (VLOOKUP(F13,Data!I3:J4, 2, FALSE)), 0)</f>
        <v>0</v>
      </c>
      <c r="K13" s="10"/>
      <c r="L13" s="28">
        <v>0</v>
      </c>
      <c r="M13" s="28"/>
      <c r="N13" s="28">
        <f>IF(AND(F13="Yes", N5&lt;&gt;"not enrolled"), (VLOOKUP(F13,Data!I3:J4, 2, FALSE)), 0)</f>
        <v>0</v>
      </c>
      <c r="O13" s="10"/>
    </row>
    <row r="14" spans="2:15" ht="21.75" customHeight="1" x14ac:dyDescent="0.35">
      <c r="B14" s="57" t="s">
        <v>48</v>
      </c>
      <c r="C14" s="57"/>
      <c r="D14" s="57"/>
      <c r="E14" s="57"/>
      <c r="F14" s="47"/>
      <c r="G14" s="30"/>
      <c r="H14" s="31">
        <f>J14+L14+N14</f>
        <v>0</v>
      </c>
      <c r="I14" s="30"/>
      <c r="J14" s="46">
        <f>IF(AND(J5&lt;&gt;"select", J5&lt;&gt;"not enrolled",J5&lt;&gt;"4 credits",J5&lt;&gt;"5 credits",J5&lt;&gt;"6 credits",J5&lt;&gt;"7 credits"), 250, 0)</f>
        <v>0</v>
      </c>
      <c r="K14" s="30"/>
      <c r="L14" s="46">
        <f>IF(AND(L5&lt;&gt;"select", L5&lt;&gt;"not enrolled",L5&lt;&gt;"4 credits",L5&lt;&gt;"5 credits",L5&lt;&gt;"6 credits",L5&lt;&gt;"7 credits"), 250, 0)</f>
        <v>0</v>
      </c>
      <c r="M14" s="31"/>
      <c r="N14" s="46">
        <f>IF(AND(N5&lt;&gt;"select", N5&lt;&gt;"not enrolled",N5&lt;&gt;"4 credits",N5&lt;&gt;"5 credits",N5&lt;&gt;"6 credits",N5&lt;&gt;"7 credits"), 250, 0)</f>
        <v>0</v>
      </c>
      <c r="O14" s="30"/>
    </row>
    <row r="15" spans="2:15" ht="21.75" customHeight="1" x14ac:dyDescent="0.35">
      <c r="D15" s="7" t="s">
        <v>6</v>
      </c>
      <c r="H15" s="8">
        <f>SUM(H9, H11:H14)</f>
        <v>0</v>
      </c>
      <c r="J15" s="8">
        <f>SUM(J9,J11:J14)</f>
        <v>0</v>
      </c>
      <c r="L15" s="8">
        <f>SUM(L9,L11:L14)</f>
        <v>0</v>
      </c>
      <c r="M15" s="8"/>
      <c r="N15" s="8">
        <f>SUM(N9,N11:N14)</f>
        <v>0</v>
      </c>
    </row>
    <row r="16" spans="2:15" ht="24" customHeight="1" x14ac:dyDescent="0.35"/>
    <row r="17" spans="2:15" ht="15" thickBot="1" x14ac:dyDescent="0.4">
      <c r="B17" s="1" t="s">
        <v>10</v>
      </c>
      <c r="C17" s="1"/>
      <c r="D17" s="2"/>
      <c r="E17" s="2"/>
      <c r="F17" s="2"/>
      <c r="G17" s="2"/>
      <c r="H17" s="4" t="s">
        <v>3</v>
      </c>
      <c r="I17" s="3"/>
      <c r="J17" s="4" t="s">
        <v>58</v>
      </c>
      <c r="K17" s="3"/>
      <c r="L17" s="4" t="s">
        <v>59</v>
      </c>
      <c r="M17" s="4"/>
      <c r="N17" s="4" t="s">
        <v>60</v>
      </c>
      <c r="O17" s="2"/>
    </row>
    <row r="18" spans="2:15" ht="21.75" customHeight="1" x14ac:dyDescent="0.35">
      <c r="B18" t="s">
        <v>15</v>
      </c>
      <c r="H18" s="15"/>
      <c r="J18" s="5">
        <f>IF((AND(J5&lt;&gt;"not enrolled", L5&lt;&gt;"not enrolled", N5&lt;&gt;"not enrolled")), (H18/3), IF((AND(J5&lt;&gt;"not enrolled", L5&lt;&gt;"not enrolled", N5="not enrolled")), (H18/2), IF((AND(J5&lt;&gt;"not enrolled", L5="not enrolled", N5="not enrolled")), (H18/1), 0)))</f>
        <v>0</v>
      </c>
      <c r="L18" s="5">
        <f>IF((AND(J5&lt;&gt;"not enrolled", L5&lt;&gt;"not enrolled", N5&lt;&gt;"not enrolled")), (H18/3), IF((AND(J5&lt;&gt;"not enrolled", L5&lt;&gt;"not enrolled", N5="not enrolled")), (H18/2), IF((AND(J5="not enrolled", L5&lt;&gt;"not enrolled", N5&lt;&gt;"not enrolled")), (H18/2), 0)))</f>
        <v>0</v>
      </c>
      <c r="N18" s="5">
        <f>IF((AND(J5&lt;&gt;"not enrolled", L5&lt;&gt;"not enrolled", N5&lt;&gt;"not enrolled")), (H18/3), IF((AND(J5="not enrolled", L5&lt;&gt;"not enrolled", N5&lt;&gt;"not enrolled")), (H18/2), IF((AND(J5="not enrolled", L5="not enrolled", N5&lt;&gt;"not enrolled")), (H18), 0)))</f>
        <v>0</v>
      </c>
    </row>
    <row r="19" spans="2:15" ht="21.75" customHeight="1" x14ac:dyDescent="0.35">
      <c r="B19" s="10" t="s">
        <v>8</v>
      </c>
      <c r="C19" s="10"/>
      <c r="D19" s="10"/>
      <c r="E19" s="10"/>
      <c r="F19" s="10"/>
      <c r="G19" s="10"/>
      <c r="H19" s="16"/>
      <c r="I19" s="10"/>
      <c r="J19" s="11">
        <f>IF((AND(J5&lt;&gt;"not enrolled", L5&lt;&gt;"not enrolled", N5&lt;&gt;"not enrolled")), (H19/3), IF((AND(J5&lt;&gt;"not enrolled", L5&lt;&gt;"not enrolled", N5="not enrolled")), (H19/2), IF((AND(J5&lt;&gt;"not enrolled", L5="not enrolled", N5="not enrolled")), (H19/1), 0)))</f>
        <v>0</v>
      </c>
      <c r="K19" s="10"/>
      <c r="L19" s="11">
        <f>IF((AND(J5&lt;&gt;"not enrolled", L5&lt;&gt;"not enrolled", N5&lt;&gt;"not enrolled")), (H19/3), IF((AND(J5&lt;&gt;"not enrolled", L5&lt;&gt;"not enrolled", N5="not enrolled")), (H19/2), IF((AND(J5="not enrolled", L5&lt;&gt;"not enrolled", N5&lt;&gt;"not enrolled")), (H19/2), 0)))</f>
        <v>0</v>
      </c>
      <c r="M19" s="11"/>
      <c r="N19" s="11">
        <f>IF((AND(J5&lt;&gt;"not enrolled", L5&lt;&gt;"not enrolled", N5&lt;&gt;"not enrolled")), (H19/3), IF((AND(J5="not enrolled", L5&lt;&gt;"not enrolled", N5&lt;&gt;"not enrolled")), (H19/2), IF((AND(J5="not enrolled", L5="not enrolled", N5&lt;&gt;"not enrolled")), (H19), 0)))</f>
        <v>0</v>
      </c>
      <c r="O19" s="10"/>
    </row>
    <row r="20" spans="2:15" ht="21.75" customHeight="1" x14ac:dyDescent="0.35">
      <c r="B20" t="s">
        <v>49</v>
      </c>
      <c r="F20" s="17"/>
      <c r="H20" s="5">
        <f>SUM(J20,L20,N20)</f>
        <v>0</v>
      </c>
      <c r="J20" s="5">
        <f>IF((AND(J5&lt;&gt;"not enrolled", L5&lt;&gt;"not enrolled", N5&lt;&gt;"not enrolled")), ROUND(((F20-(F20*0.01057))/3),0), IF((AND(J5&lt;&gt;"not enrolled", L5&lt;&gt;"not enrolled", N5="not enrolled")), ROUND(((F20-(F20*0.01057))/2),0), IF((AND(J5&lt;&gt;"not enrolled", L5="not enrolled", N5="not enrolled")), ROUND(((F20-(F20*0.01057))/1),0), 0)))</f>
        <v>0</v>
      </c>
      <c r="L20" s="5">
        <f>IF((AND(J5&lt;&gt;"not enrolled", L5&lt;&gt;"not enrolled", N5&lt;&gt;"not enrolled")), ROUND(((F20-(F20*0.01057))/3),0), IF((AND(J5&lt;&gt;"not enrolled", L5&lt;&gt;"not enrolled", N5="not enrolled")), ROUND(((F20-(F20*0.01057))/2),0), IF((AND(J5="not enrolled", L5&lt;&gt;"not enrolled", N5&lt;&gt;"not enrolled")), ROUND(((F20-(F20*0.01057))/2),0), 0)))</f>
        <v>0</v>
      </c>
      <c r="N20" s="5">
        <f>IF((AND(J5&lt;&gt;"not enrolled", L5&lt;&gt;"not enrolled", N5&lt;&gt;"not enrolled")), ROUND(((F20-(F20*0.01057))/3),0), IF((AND(J5="not enrolled", L5&lt;&gt;"not enrolled", N5&lt;&gt;"not enrolled")), ROUND(((F20-(F20*0.01057))/2),0), IF((AND(J5="not enrolled", L5="not enrolled", N5&lt;&gt;"not enrolled")), ROUND(((F20-(F20*0.01057))/1),0), 0)))</f>
        <v>0</v>
      </c>
    </row>
    <row r="21" spans="2:15" ht="21.75" customHeight="1" x14ac:dyDescent="0.35">
      <c r="B21" s="10" t="s">
        <v>50</v>
      </c>
      <c r="C21" s="10"/>
      <c r="D21" s="10"/>
      <c r="E21" s="10"/>
      <c r="F21" s="17"/>
      <c r="G21" s="10"/>
      <c r="H21" s="11">
        <f>SUM(J21,L21,N21)</f>
        <v>0</v>
      </c>
      <c r="I21" s="10"/>
      <c r="J21" s="11">
        <f>IF((AND(J5&lt;&gt;"not enrolled", L5&lt;&gt;"not enrolled", N5&lt;&gt;"not enrolled")), ROUND(((F21-(F21*0.04228))/3),0), IF((AND(J5&lt;&gt;"not enrolled", L5&lt;&gt;"not enrolled", N5="not enrolled")), ROUND(((F21-(F21*0.04228))/2),0), IF((AND(J5&lt;&gt;"not enrolled", L5="not enrolled", N5="not enrolled")), ROUND(((F21-(F21*0.04228))/1),0), 0)))</f>
        <v>0</v>
      </c>
      <c r="K21" s="10"/>
      <c r="L21" s="11">
        <f>IF((AND(J5&lt;&gt;"not enrolled", L5&lt;&gt;"not enrolled", N5&lt;&gt;"not enrolled")), ROUND(((F21-(F21*0.04228))/3),0), IF((AND(J5&lt;&gt;"not enrolled", L5&lt;&gt;"not enrolled", N5="not enrolled")), ROUND(((F21-(F21*0.04228))/2),0), IF((AND(J5="not enrolled", L5&lt;&gt;"not enrolled", N5&lt;&gt;"not enrolled")), ROUND(((F21-(F21*0.04228))/2),0), 0)))</f>
        <v>0</v>
      </c>
      <c r="M21" s="11"/>
      <c r="N21" s="11">
        <f>IF((AND(J5&lt;&gt;"not enrolled", L5&lt;&gt;"not enrolled", N5&lt;&gt;"not enrolled")), ROUND(((F21-(F21*0.04228))/3),0), IF((AND(J5="not enrolled", L5&lt;&gt;"not enrolled", N5&lt;&gt;"not enrolled")), ROUND(((F21-(F21*0.04228))/2),0), IF((AND(J5="not enrolled", L5="not enrolled", N5&lt;&gt;"not enrolled")), ROUND(((F21-(F21*0.04228))/1),0), 0)))</f>
        <v>0</v>
      </c>
      <c r="O21" s="10"/>
    </row>
    <row r="22" spans="2:15" ht="21.75" customHeight="1" x14ac:dyDescent="0.35">
      <c r="B22" s="58" t="s">
        <v>18</v>
      </c>
      <c r="C22" s="58"/>
      <c r="D22" s="58"/>
      <c r="E22" s="58"/>
      <c r="F22" s="58"/>
      <c r="H22" s="16"/>
      <c r="J22" s="5">
        <f>IF((AND(J5&lt;&gt;"not enrolled", L5&lt;&gt;"not enrolled", N5&lt;&gt;"not enrolled")), (H22/3), IF((AND(J5&lt;&gt;"not enrolled", L5&lt;&gt;"not enrolled", N5="not enrolled")), (H22/2), IF((AND(J5&lt;&gt;"not enrolled", L5="not enrolled", N5="not enrolled")), (H22/1), 0)))</f>
        <v>0</v>
      </c>
      <c r="L22" s="5">
        <f>IF((AND(J5&lt;&gt;"not enrolled", L5&lt;&gt;"not enrolled", N5&lt;&gt;"not enrolled")), (H22/3), IF((AND(J5&lt;&gt;"not enrolled", L5&lt;&gt;"not enrolled", N5="not enrolled")), (H22/2), IF((AND(J5="not enrolled", L5&lt;&gt;"not enrolled", N5&lt;&gt;"not enrolled")), (H22/2), 0)))</f>
        <v>0</v>
      </c>
      <c r="N22" s="5">
        <f>IF((AND(J5&lt;&gt;"not enrolled", L5&lt;&gt;"not enrolled", N5&lt;&gt;"not enrolled")), (H22/3), IF((AND(J5="not enrolled", L5&lt;&gt;"not enrolled", N5&lt;&gt;"not enrolled")), (H22/2), IF((AND(J5="not enrolled", L5="not enrolled", N5&lt;&gt;"not enrolled")), (H22), 0)))</f>
        <v>0</v>
      </c>
    </row>
    <row r="23" spans="2:15" ht="21.75" customHeight="1" x14ac:dyDescent="0.35">
      <c r="B23" s="59" t="s">
        <v>19</v>
      </c>
      <c r="C23" s="59"/>
      <c r="D23" s="59"/>
      <c r="E23" s="59"/>
      <c r="F23" s="59"/>
      <c r="G23" s="59"/>
      <c r="H23" s="26">
        <f>J23+L23+N23</f>
        <v>0</v>
      </c>
      <c r="I23" s="25"/>
      <c r="J23" s="18"/>
      <c r="K23" s="25"/>
      <c r="L23" s="18"/>
      <c r="M23" s="32"/>
      <c r="N23" s="44"/>
      <c r="O23" s="25"/>
    </row>
    <row r="24" spans="2:15" ht="21.75" customHeight="1" x14ac:dyDescent="0.35">
      <c r="D24" s="7" t="s">
        <v>9</v>
      </c>
      <c r="H24" s="5">
        <f>SUM(H18:H23)</f>
        <v>0</v>
      </c>
      <c r="J24" s="5">
        <f>SUM(J18:J23)</f>
        <v>0</v>
      </c>
      <c r="L24" s="5">
        <f>SUM(L18:L22,L23)</f>
        <v>0</v>
      </c>
      <c r="N24" s="5">
        <f>SUM(N18:N22,N23)</f>
        <v>0</v>
      </c>
    </row>
    <row r="25" spans="2:15" ht="15" thickBot="1" x14ac:dyDescent="0.4"/>
    <row r="26" spans="2:15" ht="21.75" customHeight="1" thickTop="1" thickBot="1" x14ac:dyDescent="0.5">
      <c r="B26" s="14" t="s">
        <v>11</v>
      </c>
      <c r="C26" s="14"/>
      <c r="D26" s="13"/>
      <c r="E26" s="13"/>
      <c r="F26" s="13"/>
      <c r="G26" s="13"/>
      <c r="H26" s="23">
        <f>H15-H24</f>
        <v>0</v>
      </c>
      <c r="I26" s="24"/>
      <c r="J26" s="23">
        <f>J15-J24</f>
        <v>0</v>
      </c>
      <c r="K26" s="24"/>
      <c r="L26" s="23">
        <f>L15-L24</f>
        <v>0</v>
      </c>
      <c r="M26" s="23"/>
      <c r="N26" s="23">
        <f>N15-N24</f>
        <v>0</v>
      </c>
      <c r="O26" s="13"/>
    </row>
    <row r="27" spans="2:15" ht="15" thickTop="1" x14ac:dyDescent="0.35"/>
    <row r="28" spans="2:15" x14ac:dyDescent="0.35">
      <c r="B28" s="7" t="s">
        <v>12</v>
      </c>
      <c r="C28" s="7"/>
    </row>
    <row r="29" spans="2:15" ht="21.75" customHeight="1" x14ac:dyDescent="0.35">
      <c r="B29" s="41">
        <v>1</v>
      </c>
      <c r="C29" t="s">
        <v>63</v>
      </c>
      <c r="D29" s="40"/>
      <c r="E29" s="40"/>
      <c r="F29" s="40"/>
      <c r="G29" s="40"/>
      <c r="H29" s="40"/>
      <c r="I29" s="40"/>
      <c r="J29" s="40"/>
      <c r="K29" s="40"/>
      <c r="L29" s="40"/>
      <c r="M29" s="40"/>
      <c r="N29" s="40"/>
      <c r="O29" s="40"/>
    </row>
    <row r="30" spans="2:15" ht="18" customHeight="1" x14ac:dyDescent="0.35">
      <c r="B30" s="43">
        <v>2</v>
      </c>
      <c r="C30" t="s">
        <v>41</v>
      </c>
      <c r="H30"/>
      <c r="J30"/>
      <c r="L30"/>
      <c r="M30"/>
      <c r="N30"/>
    </row>
    <row r="31" spans="2:15" ht="31.5" customHeight="1" x14ac:dyDescent="0.35">
      <c r="B31" s="42">
        <v>3</v>
      </c>
      <c r="C31" s="60" t="s">
        <v>64</v>
      </c>
      <c r="D31" s="60"/>
      <c r="E31" s="60"/>
      <c r="F31" s="60"/>
      <c r="G31" s="60"/>
      <c r="H31" s="60"/>
      <c r="I31" s="60"/>
      <c r="J31" s="60"/>
      <c r="K31" s="60"/>
      <c r="L31" s="60"/>
      <c r="M31" s="60"/>
      <c r="N31" s="60"/>
      <c r="O31" s="60"/>
    </row>
    <row r="32" spans="2:15" ht="31.5" customHeight="1" x14ac:dyDescent="0.35">
      <c r="B32" s="42">
        <v>4</v>
      </c>
      <c r="C32" s="60" t="s">
        <v>51</v>
      </c>
      <c r="D32" s="60"/>
      <c r="E32" s="60"/>
      <c r="F32" s="60"/>
      <c r="G32" s="60"/>
      <c r="H32" s="60"/>
      <c r="I32" s="60"/>
      <c r="J32" s="60"/>
      <c r="K32" s="60"/>
      <c r="L32" s="60"/>
      <c r="M32" s="60"/>
      <c r="N32" s="60"/>
      <c r="O32" s="60"/>
    </row>
    <row r="33" spans="2:15" ht="46.5" customHeight="1" x14ac:dyDescent="0.35">
      <c r="B33" s="42">
        <v>5</v>
      </c>
      <c r="C33" s="60" t="s">
        <v>44</v>
      </c>
      <c r="D33" s="60"/>
      <c r="E33" s="60"/>
      <c r="F33" s="60"/>
      <c r="G33" s="60"/>
      <c r="H33" s="60"/>
      <c r="I33" s="60"/>
      <c r="J33" s="60"/>
      <c r="K33" s="60"/>
      <c r="L33" s="60"/>
      <c r="M33" s="60"/>
      <c r="N33" s="60"/>
      <c r="O33" s="60"/>
    </row>
    <row r="34" spans="2:15" ht="21.75" customHeight="1" x14ac:dyDescent="0.35"/>
    <row r="36" spans="2:15" x14ac:dyDescent="0.35">
      <c r="B36" s="48" t="s">
        <v>13</v>
      </c>
      <c r="C36" s="48"/>
      <c r="D36" s="48"/>
      <c r="E36" s="48"/>
      <c r="F36" s="48"/>
      <c r="G36" s="48"/>
      <c r="H36" s="48"/>
      <c r="I36" s="48"/>
      <c r="J36" s="48"/>
      <c r="K36" s="48"/>
      <c r="L36" s="48"/>
      <c r="M36" s="48"/>
      <c r="N36" s="48"/>
      <c r="O36" s="48"/>
    </row>
  </sheetData>
  <sheetProtection algorithmName="SHA-512" hashValue="guVhiyS8Lpoz5e9/D54dlAZknRdJ2XoaoE71Vi7bv6qwd3FHrJECfbzdfKd7R/gyCZFNTTuaKBsHRG2CieTW8Q==" saltValue="ValXWvgB1l2XThz5hvwgNg==" spinCount="100000" sheet="1" objects="1" scenarios="1" selectLockedCells="1"/>
  <mergeCells count="10">
    <mergeCell ref="C31:O31"/>
    <mergeCell ref="C32:O32"/>
    <mergeCell ref="C33:O33"/>
    <mergeCell ref="B36:O36"/>
    <mergeCell ref="H2:O2"/>
    <mergeCell ref="D9:E9"/>
    <mergeCell ref="B13:E13"/>
    <mergeCell ref="B14:E14"/>
    <mergeCell ref="B22:F22"/>
    <mergeCell ref="B23:G23"/>
  </mergeCells>
  <hyperlinks>
    <hyperlink ref="B13" r:id="rId1" display="Will you enroll in DU's health insurance plan?" xr:uid="{E8C3A54E-8DAF-4E6F-8596-631262F7AFED}"/>
    <hyperlink ref="B14" r:id="rId2" display="Will you use DU Health &amp; Counseling Services? " xr:uid="{9B3FAC97-785E-4894-9792-9A27DC7450EC}"/>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2959EB33-CC51-408B-B16E-C29D579194E8}">
          <x14:formula1>
            <xm:f>Data!$E$2:$E$22</xm:f>
          </x14:formula1>
          <xm:sqref>N5 J5 L5</xm:sqref>
        </x14:dataValidation>
        <x14:dataValidation type="list" allowBlank="1" showInputMessage="1" showErrorMessage="1" xr:uid="{A2C8386B-FADD-428A-A3CF-5F9346DA3BE5}">
          <x14:formula1>
            <xm:f>Data!$I$3:$I$4</xm:f>
          </x14:formula1>
          <xm:sqref>F13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9"/>
  <sheetViews>
    <sheetView workbookViewId="0">
      <selection activeCell="L7" sqref="L7"/>
    </sheetView>
  </sheetViews>
  <sheetFormatPr defaultColWidth="8.81640625" defaultRowHeight="14.5" x14ac:dyDescent="0.35"/>
  <cols>
    <col min="1" max="1" width="21.81640625" bestFit="1" customWidth="1"/>
  </cols>
  <sheetData>
    <row r="1" spans="1:10" x14ac:dyDescent="0.35">
      <c r="A1" s="7" t="s">
        <v>46</v>
      </c>
      <c r="E1" s="7" t="s">
        <v>45</v>
      </c>
    </row>
    <row r="2" spans="1:10" x14ac:dyDescent="0.35">
      <c r="A2" s="7" t="s">
        <v>47</v>
      </c>
      <c r="E2" s="7" t="s">
        <v>47</v>
      </c>
      <c r="I2" t="s">
        <v>17</v>
      </c>
    </row>
    <row r="3" spans="1:10" x14ac:dyDescent="0.35">
      <c r="A3" t="s">
        <v>37</v>
      </c>
      <c r="B3">
        <v>0</v>
      </c>
      <c r="C3">
        <v>0</v>
      </c>
      <c r="E3" t="s">
        <v>37</v>
      </c>
      <c r="F3">
        <v>0</v>
      </c>
      <c r="G3">
        <v>0</v>
      </c>
      <c r="I3" t="s">
        <v>4</v>
      </c>
      <c r="J3">
        <v>1990</v>
      </c>
    </row>
    <row r="4" spans="1:10" x14ac:dyDescent="0.35">
      <c r="A4" t="s">
        <v>20</v>
      </c>
      <c r="B4">
        <v>5960</v>
      </c>
      <c r="C4">
        <v>16</v>
      </c>
      <c r="E4" t="s">
        <v>20</v>
      </c>
      <c r="F4">
        <v>6872</v>
      </c>
      <c r="G4">
        <v>16</v>
      </c>
      <c r="I4" t="s">
        <v>5</v>
      </c>
      <c r="J4">
        <v>0</v>
      </c>
    </row>
    <row r="5" spans="1:10" x14ac:dyDescent="0.35">
      <c r="A5" t="s">
        <v>21</v>
      </c>
      <c r="B5">
        <v>7450</v>
      </c>
      <c r="C5">
        <v>20</v>
      </c>
      <c r="E5" t="s">
        <v>21</v>
      </c>
      <c r="F5">
        <v>8590</v>
      </c>
      <c r="G5">
        <v>20</v>
      </c>
    </row>
    <row r="6" spans="1:10" x14ac:dyDescent="0.35">
      <c r="A6" t="s">
        <v>22</v>
      </c>
      <c r="B6">
        <v>8940</v>
      </c>
      <c r="C6">
        <v>24</v>
      </c>
      <c r="E6" t="s">
        <v>22</v>
      </c>
      <c r="F6">
        <v>10308</v>
      </c>
      <c r="G6">
        <v>24</v>
      </c>
    </row>
    <row r="7" spans="1:10" x14ac:dyDescent="0.35">
      <c r="A7" t="s">
        <v>23</v>
      </c>
      <c r="B7">
        <v>10430</v>
      </c>
      <c r="C7">
        <v>28</v>
      </c>
      <c r="E7" t="s">
        <v>23</v>
      </c>
      <c r="F7">
        <v>12026</v>
      </c>
      <c r="G7">
        <v>28</v>
      </c>
    </row>
    <row r="8" spans="1:10" x14ac:dyDescent="0.35">
      <c r="A8" t="s">
        <v>24</v>
      </c>
      <c r="B8">
        <v>11920</v>
      </c>
      <c r="C8">
        <v>32</v>
      </c>
      <c r="E8" t="s">
        <v>24</v>
      </c>
      <c r="F8">
        <v>13744</v>
      </c>
      <c r="G8">
        <v>32</v>
      </c>
    </row>
    <row r="9" spans="1:10" x14ac:dyDescent="0.35">
      <c r="A9" t="s">
        <v>25</v>
      </c>
      <c r="B9">
        <v>13410</v>
      </c>
      <c r="C9">
        <v>36</v>
      </c>
      <c r="E9" t="s">
        <v>25</v>
      </c>
      <c r="F9">
        <v>15462</v>
      </c>
      <c r="G9">
        <v>36</v>
      </c>
    </row>
    <row r="10" spans="1:10" x14ac:dyDescent="0.35">
      <c r="A10" t="s">
        <v>26</v>
      </c>
      <c r="B10">
        <v>14900</v>
      </c>
      <c r="C10">
        <v>40</v>
      </c>
      <c r="E10" t="s">
        <v>26</v>
      </c>
      <c r="F10">
        <v>17180</v>
      </c>
      <c r="G10">
        <v>40</v>
      </c>
    </row>
    <row r="11" spans="1:10" x14ac:dyDescent="0.35">
      <c r="A11" t="s">
        <v>27</v>
      </c>
      <c r="B11">
        <v>16390</v>
      </c>
      <c r="C11">
        <v>44</v>
      </c>
      <c r="E11" t="s">
        <v>27</v>
      </c>
      <c r="F11">
        <v>18898</v>
      </c>
      <c r="G11">
        <v>44</v>
      </c>
    </row>
    <row r="12" spans="1:10" x14ac:dyDescent="0.35">
      <c r="A12" t="s">
        <v>28</v>
      </c>
      <c r="B12">
        <v>17880</v>
      </c>
      <c r="C12">
        <v>48</v>
      </c>
      <c r="E12" t="s">
        <v>28</v>
      </c>
      <c r="F12">
        <v>20616</v>
      </c>
      <c r="G12">
        <v>48</v>
      </c>
    </row>
    <row r="13" spans="1:10" x14ac:dyDescent="0.35">
      <c r="A13" t="s">
        <v>29</v>
      </c>
      <c r="B13">
        <v>19370</v>
      </c>
      <c r="C13">
        <v>52</v>
      </c>
      <c r="E13" t="s">
        <v>29</v>
      </c>
      <c r="F13">
        <v>22334</v>
      </c>
      <c r="G13">
        <v>52</v>
      </c>
    </row>
    <row r="14" spans="1:10" x14ac:dyDescent="0.35">
      <c r="A14" t="s">
        <v>30</v>
      </c>
      <c r="B14">
        <v>20860</v>
      </c>
      <c r="C14">
        <v>56</v>
      </c>
      <c r="E14" t="s">
        <v>30</v>
      </c>
      <c r="F14">
        <v>24052</v>
      </c>
      <c r="G14">
        <v>56</v>
      </c>
    </row>
    <row r="15" spans="1:10" x14ac:dyDescent="0.35">
      <c r="A15" t="s">
        <v>31</v>
      </c>
      <c r="B15">
        <v>22350</v>
      </c>
      <c r="C15">
        <v>60</v>
      </c>
      <c r="E15" t="s">
        <v>31</v>
      </c>
      <c r="F15">
        <v>25770</v>
      </c>
      <c r="G15">
        <v>60</v>
      </c>
    </row>
    <row r="16" spans="1:10" x14ac:dyDescent="0.35">
      <c r="A16" t="s">
        <v>32</v>
      </c>
      <c r="B16">
        <v>23840</v>
      </c>
      <c r="C16">
        <v>64</v>
      </c>
      <c r="E16" t="s">
        <v>32</v>
      </c>
      <c r="F16">
        <v>27448</v>
      </c>
      <c r="G16">
        <v>64</v>
      </c>
    </row>
    <row r="17" spans="1:13" x14ac:dyDescent="0.35">
      <c r="A17" t="s">
        <v>33</v>
      </c>
      <c r="B17">
        <v>25330</v>
      </c>
      <c r="C17">
        <v>68</v>
      </c>
      <c r="E17" t="s">
        <v>33</v>
      </c>
      <c r="F17">
        <v>29206</v>
      </c>
      <c r="G17">
        <v>68</v>
      </c>
    </row>
    <row r="18" spans="1:13" x14ac:dyDescent="0.35">
      <c r="A18" t="s">
        <v>34</v>
      </c>
      <c r="B18">
        <v>26820</v>
      </c>
      <c r="C18">
        <v>72</v>
      </c>
      <c r="E18" t="s">
        <v>34</v>
      </c>
      <c r="F18">
        <v>30924</v>
      </c>
      <c r="G18">
        <v>72</v>
      </c>
    </row>
    <row r="19" spans="1:13" x14ac:dyDescent="0.35">
      <c r="A19" t="s">
        <v>35</v>
      </c>
      <c r="B19">
        <v>28310</v>
      </c>
      <c r="C19">
        <v>76</v>
      </c>
      <c r="E19" t="s">
        <v>35</v>
      </c>
      <c r="F19">
        <v>32642</v>
      </c>
      <c r="G19">
        <v>76</v>
      </c>
    </row>
    <row r="20" spans="1:13" x14ac:dyDescent="0.35">
      <c r="A20" t="s">
        <v>36</v>
      </c>
      <c r="B20">
        <v>29800</v>
      </c>
      <c r="C20">
        <v>80</v>
      </c>
      <c r="E20" t="s">
        <v>36</v>
      </c>
      <c r="F20">
        <v>34360</v>
      </c>
      <c r="G20">
        <v>80</v>
      </c>
    </row>
    <row r="21" spans="1:13" x14ac:dyDescent="0.35">
      <c r="A21" t="s">
        <v>38</v>
      </c>
      <c r="B21">
        <v>31290</v>
      </c>
      <c r="C21">
        <v>84</v>
      </c>
      <c r="E21" t="s">
        <v>38</v>
      </c>
      <c r="F21">
        <v>36078</v>
      </c>
      <c r="G21">
        <v>84</v>
      </c>
    </row>
    <row r="22" spans="1:13" x14ac:dyDescent="0.35">
      <c r="A22" t="s">
        <v>39</v>
      </c>
      <c r="B22">
        <v>32780</v>
      </c>
      <c r="C22">
        <v>88</v>
      </c>
      <c r="E22" t="s">
        <v>39</v>
      </c>
      <c r="F22">
        <v>37796</v>
      </c>
      <c r="G22">
        <v>88</v>
      </c>
    </row>
    <row r="26" spans="1:13" x14ac:dyDescent="0.35">
      <c r="A26" s="60"/>
      <c r="B26" s="60"/>
      <c r="C26" s="60"/>
      <c r="D26" s="60"/>
      <c r="E26" s="60"/>
      <c r="F26" s="60"/>
      <c r="G26" s="60"/>
      <c r="H26" s="60"/>
      <c r="I26" s="60"/>
      <c r="J26" s="60"/>
      <c r="K26" s="60"/>
      <c r="L26" s="60"/>
      <c r="M26" s="60"/>
    </row>
    <row r="27" spans="1:13" x14ac:dyDescent="0.35">
      <c r="A27" s="60"/>
      <c r="B27" s="60"/>
      <c r="C27" s="60"/>
      <c r="D27" s="60"/>
      <c r="E27" s="60"/>
      <c r="F27" s="60"/>
      <c r="G27" s="60"/>
      <c r="H27" s="60"/>
      <c r="I27" s="60"/>
      <c r="J27" s="60"/>
      <c r="K27" s="60"/>
      <c r="L27" s="60"/>
      <c r="M27" s="60"/>
    </row>
    <row r="28" spans="1:13" x14ac:dyDescent="0.35">
      <c r="A28" s="60"/>
      <c r="B28" s="60"/>
      <c r="C28" s="60"/>
      <c r="D28" s="60"/>
      <c r="E28" s="60"/>
      <c r="F28" s="60"/>
      <c r="G28" s="60"/>
      <c r="H28" s="60"/>
      <c r="I28" s="60"/>
      <c r="J28" s="60"/>
      <c r="K28" s="60"/>
      <c r="L28" s="60"/>
      <c r="M28" s="60"/>
    </row>
    <row r="29" spans="1:13" x14ac:dyDescent="0.35">
      <c r="A29" s="60"/>
      <c r="B29" s="60"/>
      <c r="C29" s="60"/>
      <c r="D29" s="60"/>
      <c r="E29" s="60"/>
      <c r="F29" s="60"/>
      <c r="G29" s="60"/>
      <c r="H29" s="60"/>
      <c r="I29" s="60"/>
      <c r="J29" s="60"/>
      <c r="K29" s="60"/>
      <c r="L29" s="60"/>
      <c r="M29" s="60"/>
    </row>
  </sheetData>
  <sheetProtection algorithmName="SHA-512" hashValue="2MCPQCp7bOMJuzA9RCbDRfCSrl7KFOtl2PkwrM4AR+iN5tRX7QxZqsuHjaQ2/oxd6437nTP568KdTYqKwjnSxQ==" saltValue="q+WvgK2tcAexmnXr268pfw==" spinCount="100000" sheet="1" scenarios="1" selectLockedCells="1" selectUnlockedCells="1"/>
  <mergeCells count="4">
    <mergeCell ref="A26:M26"/>
    <mergeCell ref="A27:M27"/>
    <mergeCell ref="A28:M28"/>
    <mergeCell ref="A29:M2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4</vt:i4>
      </vt:variant>
    </vt:vector>
  </HeadingPairs>
  <TitlesOfParts>
    <vt:vector size="4" baseType="lpstr">
      <vt:lpstr>Worksheets Home</vt:lpstr>
      <vt:lpstr>Master's</vt:lpstr>
      <vt:lpstr>Doctoral</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Westendorf</dc:creator>
  <cp:lastModifiedBy>Jaz Howard</cp:lastModifiedBy>
  <cp:lastPrinted>2019-02-07T21:36:17Z</cp:lastPrinted>
  <dcterms:created xsi:type="dcterms:W3CDTF">2018-06-06T22:54:45Z</dcterms:created>
  <dcterms:modified xsi:type="dcterms:W3CDTF">2025-07-02T21:01:03Z</dcterms:modified>
</cp:coreProperties>
</file>