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fileSharing readOnlyRecommended="1"/>
  <workbookPr/>
  <mc:AlternateContent xmlns:mc="http://schemas.openxmlformats.org/markup-compatibility/2006">
    <mc:Choice Requires="x15">
      <x15ac:absPath xmlns:x15ac="http://schemas.microsoft.com/office/spreadsheetml/2010/11/ac" url="R:\Financial Aid\Communication\2627\Billing Worksheets\"/>
    </mc:Choice>
  </mc:AlternateContent>
  <xr:revisionPtr revIDLastSave="0" documentId="13_ncr:1_{650F1D1A-60F0-4C3D-9330-D46BE0F5E58C}" xr6:coauthVersionLast="47" xr6:coauthVersionMax="47" xr10:uidLastSave="{00000000-0000-0000-0000-000000000000}"/>
  <workbookProtection workbookAlgorithmName="SHA-512" workbookHashValue="IU6TCuwbu+gDLzY6Zx6504DZWhFlMXqCsIPrV392AWcip7RKksfjpNed86wjEZo6luzU3P6Hn8SvDW9XfOhrsw==" workbookSaltValue="SPWWK7pwFEBFPF2YbSbyZg==" workbookSpinCount="100000" lockStructure="1"/>
  <bookViews>
    <workbookView xWindow="-120" yWindow="-120" windowWidth="29040" windowHeight="17520" tabRatio="721" xr2:uid="{00000000-000D-0000-FFFF-FFFF00000000}"/>
  </bookViews>
  <sheets>
    <sheet name="DU Iliff Joint PhD" sheetId="1" r:id="rId1"/>
    <sheet name="Data" sheetId="2" state="hidden" r:id="rId2"/>
  </sheets>
  <definedNames>
    <definedName name="Credits">Data!$A$6:$A$22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6" i="2" l="1"/>
  <c r="C7" i="2" s="1"/>
  <c r="C8" i="2" s="1"/>
  <c r="C9" i="2" s="1"/>
  <c r="C10" i="2" s="1"/>
  <c r="C11" i="2" s="1"/>
  <c r="C12" i="2" s="1"/>
  <c r="C13" i="2" s="1"/>
  <c r="C14" i="2" s="1"/>
  <c r="C15" i="2" s="1"/>
  <c r="C16" i="2" s="1"/>
  <c r="C17" i="2" s="1"/>
  <c r="C18" i="2" s="1"/>
  <c r="C19" i="2" s="1"/>
  <c r="C20" i="2" s="1"/>
  <c r="C21" i="2" s="1"/>
  <c r="C22" i="2" s="1"/>
  <c r="C5" i="2"/>
  <c r="C4" i="2"/>
  <c r="N15" i="1"/>
  <c r="L15" i="1"/>
  <c r="J15" i="1"/>
  <c r="N12" i="1" l="1"/>
  <c r="L12" i="1"/>
  <c r="J12" i="1"/>
  <c r="N10" i="1"/>
  <c r="L10" i="1"/>
  <c r="J10" i="1"/>
  <c r="N22" i="1" l="1"/>
  <c r="L22" i="1"/>
  <c r="J22" i="1"/>
  <c r="N21" i="1"/>
  <c r="L21" i="1"/>
  <c r="J21" i="1"/>
  <c r="N13" i="1" l="1"/>
  <c r="L13" i="1"/>
  <c r="J13" i="1"/>
  <c r="H24" i="1" l="1"/>
  <c r="N23" i="1"/>
  <c r="L23" i="1"/>
  <c r="J23" i="1"/>
  <c r="H22" i="1"/>
  <c r="N20" i="1"/>
  <c r="L20" i="1"/>
  <c r="J20" i="1"/>
  <c r="N19" i="1"/>
  <c r="L19" i="1"/>
  <c r="J19" i="1"/>
  <c r="N14" i="1"/>
  <c r="J14" i="1"/>
  <c r="H12" i="1"/>
  <c r="N25" i="1" l="1"/>
  <c r="H21" i="1"/>
  <c r="H25" i="1" s="1"/>
  <c r="J25" i="1"/>
  <c r="L25" i="1"/>
  <c r="J16" i="1"/>
  <c r="L16" i="1"/>
  <c r="H14" i="1"/>
  <c r="H15" i="1"/>
  <c r="H13" i="1"/>
  <c r="N16" i="1"/>
  <c r="H10" i="1"/>
  <c r="N27" i="1" l="1"/>
  <c r="L27" i="1"/>
  <c r="J27" i="1"/>
  <c r="H16" i="1"/>
  <c r="H27" i="1" s="1"/>
</calcChain>
</file>

<file path=xl/sharedStrings.xml><?xml version="1.0" encoding="utf-8"?>
<sst xmlns="http://schemas.openxmlformats.org/spreadsheetml/2006/main" count="66" uniqueCount="59">
  <si>
    <t>Fees:</t>
  </si>
  <si>
    <r>
      <t>Tuition</t>
    </r>
    <r>
      <rPr>
        <vertAlign val="superscript"/>
        <sz val="11"/>
        <color theme="1"/>
        <rFont val="Calibri"/>
        <family val="2"/>
        <scheme val="minor"/>
      </rPr>
      <t>1</t>
    </r>
  </si>
  <si>
    <r>
      <t>Technology Fee</t>
    </r>
    <r>
      <rPr>
        <vertAlign val="superscript"/>
        <sz val="11"/>
        <color theme="1"/>
        <rFont val="Calibri"/>
        <family val="2"/>
        <scheme val="minor"/>
      </rPr>
      <t>2</t>
    </r>
  </si>
  <si>
    <t>ANNUAL</t>
  </si>
  <si>
    <t>Yes</t>
  </si>
  <si>
    <t>No</t>
  </si>
  <si>
    <t>Total Charges:</t>
  </si>
  <si>
    <t>CHARGES</t>
  </si>
  <si>
    <t>Outside Scholarship(s)</t>
  </si>
  <si>
    <t>Total Credits:</t>
  </si>
  <si>
    <t>CREDITS</t>
  </si>
  <si>
    <t>Estimated Balance:</t>
  </si>
  <si>
    <t>Notes:</t>
  </si>
  <si>
    <r>
      <t xml:space="preserve">Financial Aid | University Hall 255 | Ph: 303-871-4020 | Fax: 303-871-2341 | </t>
    </r>
    <r>
      <rPr>
        <u/>
        <sz val="11"/>
        <color rgb="FF98002E"/>
        <rFont val="Calibri"/>
        <family val="2"/>
        <scheme val="minor"/>
      </rPr>
      <t>finaid@du.edu</t>
    </r>
    <r>
      <rPr>
        <sz val="11"/>
        <color theme="1"/>
        <rFont val="Calibri"/>
        <family val="2"/>
        <scheme val="minor"/>
      </rPr>
      <t xml:space="preserve"> | </t>
    </r>
    <r>
      <rPr>
        <u/>
        <sz val="11"/>
        <color rgb="FF98002E"/>
        <rFont val="Calibri"/>
        <family val="2"/>
        <scheme val="minor"/>
      </rPr>
      <t>www.du.edu/financialaid</t>
    </r>
  </si>
  <si>
    <t>How many credits do you plan to take each quarter?</t>
  </si>
  <si>
    <t>DU Scholarships and Grants</t>
  </si>
  <si>
    <t>Student Fees</t>
  </si>
  <si>
    <t>Health Insurance</t>
  </si>
  <si>
    <t>Other Annual Assistance</t>
  </si>
  <si>
    <t>Payment(s) Made and/or Employer Reimbursements</t>
  </si>
  <si>
    <t>4 credits</t>
  </si>
  <si>
    <t>5 credits</t>
  </si>
  <si>
    <t>6 credits</t>
  </si>
  <si>
    <t>7 credits</t>
  </si>
  <si>
    <t>8 credits</t>
  </si>
  <si>
    <t>9 credits</t>
  </si>
  <si>
    <t>10 credits</t>
  </si>
  <si>
    <t>11 credits</t>
  </si>
  <si>
    <t>12 credits</t>
  </si>
  <si>
    <t>13 credits</t>
  </si>
  <si>
    <t>14 credits</t>
  </si>
  <si>
    <t>15 credits</t>
  </si>
  <si>
    <t>16 credits</t>
  </si>
  <si>
    <t>17 credits</t>
  </si>
  <si>
    <t>18 credits</t>
  </si>
  <si>
    <t>19 credits</t>
  </si>
  <si>
    <t>20 credits</t>
  </si>
  <si>
    <t>not enrolled</t>
  </si>
  <si>
    <t>21 credits</t>
  </si>
  <si>
    <t>22 credits</t>
  </si>
  <si>
    <t>Will you enroll in DU's Health Insurance Plan?</t>
  </si>
  <si>
    <t>Tuition</t>
  </si>
  <si>
    <t>This worksheet automatically deducts the 1.057% origination fee from the Direct Unsubsidized loan amount. Most students who submit the FAFSA are eligible to borrow up to $20,500 in an unsubsidized loan per academic year.</t>
  </si>
  <si>
    <r>
      <t>DU Health &amp; Counseling Fee</t>
    </r>
    <r>
      <rPr>
        <u/>
        <vertAlign val="superscript"/>
        <sz val="11"/>
        <color theme="10"/>
        <rFont val="Calibri"/>
        <family val="2"/>
        <scheme val="minor"/>
      </rPr>
      <t>3</t>
    </r>
  </si>
  <si>
    <r>
      <t>Direct Unsubsidized Loan</t>
    </r>
    <r>
      <rPr>
        <vertAlign val="superscript"/>
        <sz val="11"/>
        <color theme="1"/>
        <rFont val="Calibri"/>
        <family val="2"/>
        <scheme val="minor"/>
      </rPr>
      <t>4</t>
    </r>
  </si>
  <si>
    <r>
      <t>Direct Graduate PLUS Loan</t>
    </r>
    <r>
      <rPr>
        <vertAlign val="superscript"/>
        <sz val="11"/>
        <color theme="1"/>
        <rFont val="Calibri"/>
        <family val="2"/>
        <scheme val="minor"/>
      </rPr>
      <t>5</t>
    </r>
  </si>
  <si>
    <t>select</t>
  </si>
  <si>
    <t>2026-27 Estimated Billing Worksheet
DU/Iliff Joint PhD Program</t>
  </si>
  <si>
    <t>This worksheet is designed to help you estimate your invoices throughout the academic year. In order to complete this worksheet, you'll need a copy of your most recent 2026-27 financial aid offer. Fill in the sections highlighted in blue; if a field doesn't apply to you, leave it blank. You will likely not have all the types of aid listed in the "credits" section. Please remember that this worksheet is only a planning tool. Additional unanticipated charges or credits may be included on your actual bill.</t>
  </si>
  <si>
    <t>FALL 2026:</t>
  </si>
  <si>
    <t>WINTER 2027:</t>
  </si>
  <si>
    <t>SPRING 2027:</t>
  </si>
  <si>
    <t>FALL 2026</t>
  </si>
  <si>
    <t>WINTER 2027</t>
  </si>
  <si>
    <t>SPRING 2027</t>
  </si>
  <si>
    <t>Tuition is $1,718 per credit. If you will be enrolled in less than 4 credits, please contact us, as you will not be eligible for federal loans.</t>
  </si>
  <si>
    <t>Technology fees are $8 per credit.</t>
  </si>
  <si>
    <r>
      <t xml:space="preserve">The Health and Counseling Fee is $258 per quarter, and is </t>
    </r>
    <r>
      <rPr>
        <i/>
        <sz val="11"/>
        <color theme="1"/>
        <rFont val="Calibri"/>
        <family val="2"/>
        <scheme val="minor"/>
      </rPr>
      <t>mandatory</t>
    </r>
    <r>
      <rPr>
        <sz val="11"/>
        <color theme="1"/>
        <rFont val="Calibri"/>
        <family val="2"/>
        <scheme val="minor"/>
      </rPr>
      <t xml:space="preserve"> for students who started their program in the fall of 2024 or later and are enrolled
in 8 or more credits. Students who started prior to fall 2024 can waive this fee (just delete the amount in these fields if you plan to waive it).</t>
    </r>
  </si>
  <si>
    <r>
      <t xml:space="preserve">Effective July 1, 2026, the Direct Graduate PLUS loan application process will be limited to existing borrowers who are eligible to apply under the legacy loan provision.  The Graduate PLUS Loan will be included on the initial aid offer for all eligible borrowers; however, financing is not guaranteed. Applicants must be credit approved by the Department of Education before funds can be disbursed.  This worksheet automatically deducts the 4.228% origination fee from the total amount.  Learn more about federal policy changes that affect graduate students at </t>
    </r>
    <r>
      <rPr>
        <b/>
        <sz val="11"/>
        <color theme="1"/>
        <rFont val="Calibri"/>
        <family val="2"/>
        <scheme val="minor"/>
      </rPr>
      <t>www.du.edu/federal-updates</t>
    </r>
    <r>
      <rPr>
        <sz val="11"/>
        <color theme="1"/>
        <rFont val="Calibri"/>
        <family val="2"/>
        <scheme val="minor"/>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</si>
</sst>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5" x14ac:knownFonts="1">
    <font>
      <sz val="11"/>
      <color theme="1"/>
      <name val="Calibri"/>
      <family val="2"/>
      <scheme val="minor"/>
    </font>
    <font>
      <sz val="11"/>
      <color theme="1"/>
      <name val="Calibri"/>
      <family val="2"/>
      <scheme val="minor"/>
    </font>
    <font>
      <b/>
      <sz val="11"/>
      <color theme="1"/>
      <name val="Calibri"/>
      <family val="2"/>
      <scheme val="minor"/>
    </font>
    <font>
      <b/>
      <sz val="16"/>
      <color theme="1"/>
      <name val="Calibri"/>
      <family val="2"/>
      <scheme val="minor"/>
    </font>
    <font>
      <sz val="10"/>
      <color rgb="FF000000"/>
      <name val="Calibri"/>
      <family val="2"/>
      <scheme val="minor"/>
    </font>
    <font>
      <vertAlign val="superscript"/>
      <sz val="11"/>
      <color theme="1"/>
      <name val="Calibri"/>
      <family val="2"/>
      <scheme val="minor"/>
    </font>
    <font>
      <b/>
      <i/>
      <sz val="14"/>
      <color rgb="FF98002E"/>
      <name val="Calibri"/>
      <family val="2"/>
      <scheme val="minor"/>
    </font>
    <font>
      <b/>
      <sz val="14"/>
      <color theme="1"/>
      <name val="Calibri"/>
      <family val="2"/>
      <scheme val="minor"/>
    </font>
    <font>
      <u/>
      <sz val="11"/>
      <color rgb="FF98002E"/>
      <name val="Calibri"/>
      <family val="2"/>
      <scheme val="minor"/>
    </font>
    <font>
      <b/>
      <sz val="12"/>
      <color theme="1"/>
      <name val="Calibri"/>
      <family val="2"/>
      <scheme val="minor"/>
    </font>
    <font>
      <sz val="11"/>
      <color rgb="FF000000"/>
      <name val="Calibri"/>
      <family val="2"/>
      <scheme val="minor"/>
    </font>
    <font>
      <u/>
      <sz val="11"/>
      <color theme="10"/>
      <name val="Calibri"/>
      <family val="2"/>
      <scheme val="minor"/>
    </font>
    <font>
      <i/>
      <sz val="11"/>
      <color rgb="FF000000"/>
      <name val="Calibri"/>
      <family val="2"/>
      <scheme val="minor"/>
    </font>
    <font>
      <u/>
      <vertAlign val="superscript"/>
      <sz val="11"/>
      <color theme="10"/>
      <name val="Calibri"/>
      <family val="2"/>
      <scheme val="minor"/>
    </font>
    <font>
      <i/>
      <sz val="11"/>
      <color theme="1"/>
      <name val="Calibri"/>
      <family val="2"/>
      <scheme val="minor"/>
    </font>
  </fonts>
  <fills count="7">
    <fill>
      <patternFill patternType="none"/>
    </fill>
    <fill>
      <patternFill patternType="gray125"/>
    </fill>
    <fill>
      <patternFill patternType="solid">
        <fgColor theme="4" tint="0.59999389629810485"/>
        <bgColor indexed="64"/>
      </patternFill>
    </fill>
    <fill>
      <patternFill patternType="solid">
        <fgColor theme="0" tint="-4.9989318521683403E-2"/>
        <bgColor indexed="64"/>
      </patternFill>
    </fill>
    <fill>
      <patternFill patternType="solid">
        <fgColor theme="0"/>
        <bgColor indexed="64"/>
      </patternFill>
    </fill>
    <fill>
      <patternFill patternType="solid">
        <fgColor theme="4" tint="0.59996337778862885"/>
        <bgColor indexed="64"/>
      </patternFill>
    </fill>
    <fill>
      <patternFill patternType="solid">
        <fgColor rgb="FFFFFF00"/>
        <bgColor indexed="64"/>
      </patternFill>
    </fill>
  </fills>
  <borders count="11">
    <border>
      <left/>
      <right/>
      <top/>
      <bottom/>
      <diagonal/>
    </border>
    <border>
      <left/>
      <right/>
      <top style="thin">
        <color indexed="64"/>
      </top>
      <bottom/>
      <diagonal/>
    </border>
    <border>
      <left/>
      <right/>
      <top style="thin">
        <color indexed="64"/>
      </top>
      <bottom style="medium">
        <color indexed="64"/>
      </bottom>
      <diagonal/>
    </border>
    <border>
      <left/>
      <right/>
      <top/>
      <bottom style="thin">
        <color indexed="64"/>
      </bottom>
      <diagonal/>
    </border>
    <border>
      <left style="dashed">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thin">
        <color indexed="64"/>
      </bottom>
      <diagonal/>
    </border>
    <border>
      <left style="dashed">
        <color indexed="64"/>
      </left>
      <right style="dashed">
        <color indexed="64"/>
      </right>
      <top/>
      <bottom style="dashed">
        <color indexed="64"/>
      </bottom>
      <diagonal/>
    </border>
    <border>
      <left/>
      <right/>
      <top style="double">
        <color auto="1"/>
      </top>
      <bottom style="double">
        <color auto="1"/>
      </bottom>
      <diagonal/>
    </border>
    <border>
      <left/>
      <right style="dashed">
        <color indexed="64"/>
      </right>
      <top/>
      <bottom/>
      <diagonal/>
    </border>
    <border>
      <left style="dotted">
        <color indexed="64"/>
      </left>
      <right style="dotted">
        <color indexed="64"/>
      </right>
      <top style="dotted">
        <color indexed="64"/>
      </top>
      <bottom style="thin">
        <color indexed="64"/>
      </bottom>
      <diagonal/>
    </border>
    <border>
      <left/>
      <right/>
      <top style="dashed">
        <color indexed="64"/>
      </top>
      <bottom style="thin">
        <color indexed="64"/>
      </bottom>
      <diagonal/>
    </border>
  </borders>
  <cellStyleXfs count="3">
    <xf numFmtId="0" fontId="0" fillId="0" borderId="0"/>
    <xf numFmtId="44" fontId="1" fillId="0" borderId="0" applyFont="0" applyFill="0" applyBorder="0" applyAlignment="0" applyProtection="0"/>
    <xf numFmtId="0" fontId="11" fillId="0" borderId="0" applyNumberFormat="0" applyFill="0" applyBorder="0" applyAlignment="0" applyProtection="0"/>
  </cellStyleXfs>
  <cellXfs count="56">
    <xf numFmtId="0" fontId="0" fillId="0" borderId="0" xfId="0"/>
    <xf numFmtId="0" fontId="2" fillId="0" borderId="2" xfId="0" applyFont="1" applyBorder="1"/>
    <xf numFmtId="0" fontId="0" fillId="0" borderId="2" xfId="0" applyBorder="1"/>
    <xf numFmtId="0" fontId="0" fillId="0" borderId="2" xfId="0" applyBorder="1" applyAlignment="1">
      <alignment horizontal="center"/>
    </xf>
    <xf numFmtId="44" fontId="2" fillId="0" borderId="2" xfId="1" applyFont="1" applyBorder="1" applyAlignment="1">
      <alignment horizontal="center"/>
    </xf>
    <xf numFmtId="44" fontId="0" fillId="0" borderId="0" xfId="1" applyFont="1"/>
    <xf numFmtId="0" fontId="6" fillId="0" borderId="0" xfId="0" applyFont="1" applyAlignment="1">
      <alignment horizontal="left"/>
    </xf>
    <xf numFmtId="0" fontId="2" fillId="0" borderId="0" xfId="0" applyFont="1"/>
    <xf numFmtId="44" fontId="2" fillId="0" borderId="0" xfId="1" applyFont="1"/>
    <xf numFmtId="0" fontId="0" fillId="3" borderId="0" xfId="0" applyFill="1" applyAlignment="1">
      <alignment horizontal="left"/>
    </xf>
    <xf numFmtId="0" fontId="0" fillId="3" borderId="0" xfId="0" applyFill="1"/>
    <xf numFmtId="44" fontId="0" fillId="3" borderId="0" xfId="1" applyFont="1" applyFill="1"/>
    <xf numFmtId="0" fontId="0" fillId="3" borderId="0" xfId="0" applyFill="1" applyAlignment="1">
      <alignment horizontal="left" indent="2"/>
    </xf>
    <xf numFmtId="0" fontId="0" fillId="0" borderId="7" xfId="0" applyBorder="1"/>
    <xf numFmtId="0" fontId="7" fillId="0" borderId="7" xfId="0" applyFont="1" applyBorder="1"/>
    <xf numFmtId="44" fontId="0" fillId="2" borderId="6" xfId="1" applyFont="1" applyFill="1" applyBorder="1" applyProtection="1">
      <protection locked="0"/>
    </xf>
    <xf numFmtId="44" fontId="0" fillId="2" borderId="4" xfId="1" applyFont="1" applyFill="1" applyBorder="1" applyProtection="1">
      <protection locked="0"/>
    </xf>
    <xf numFmtId="44" fontId="0" fillId="2" borderId="4" xfId="0" applyNumberFormat="1" applyFill="1" applyBorder="1" applyProtection="1">
      <protection locked="0"/>
    </xf>
    <xf numFmtId="44" fontId="0" fillId="2" borderId="5" xfId="1" applyFont="1" applyFill="1" applyBorder="1" applyProtection="1">
      <protection locked="0"/>
    </xf>
    <xf numFmtId="0" fontId="0" fillId="0" borderId="1" xfId="0" applyBorder="1"/>
    <xf numFmtId="0" fontId="3" fillId="0" borderId="1" xfId="0" applyFont="1" applyBorder="1" applyAlignment="1">
      <alignment horizontal="right" vertical="top" wrapText="1"/>
    </xf>
    <xf numFmtId="0" fontId="3" fillId="0" borderId="1" xfId="0" applyFont="1" applyBorder="1" applyAlignment="1">
      <alignment horizontal="right" vertical="top"/>
    </xf>
    <xf numFmtId="0" fontId="4" fillId="0" borderId="0" xfId="0" applyFont="1" applyAlignment="1" applyProtection="1">
      <alignment horizontal="center" wrapText="1"/>
      <protection locked="0"/>
    </xf>
    <xf numFmtId="44" fontId="9" fillId="0" borderId="7" xfId="1" applyFont="1" applyBorder="1"/>
    <xf numFmtId="0" fontId="9" fillId="0" borderId="7" xfId="0" applyFont="1" applyBorder="1"/>
    <xf numFmtId="0" fontId="0" fillId="3" borderId="3" xfId="0" applyFill="1" applyBorder="1"/>
    <xf numFmtId="44" fontId="0" fillId="3" borderId="3" xfId="1" applyFont="1" applyFill="1" applyBorder="1"/>
    <xf numFmtId="0" fontId="4" fillId="0" borderId="0" xfId="0" applyFont="1" applyAlignment="1">
      <alignment horizontal="left" wrapText="1" indent="1"/>
    </xf>
    <xf numFmtId="44" fontId="0" fillId="3" borderId="0" xfId="1" applyFont="1" applyFill="1" applyBorder="1"/>
    <xf numFmtId="0" fontId="0" fillId="2" borderId="4" xfId="0" applyFill="1" applyBorder="1" applyProtection="1">
      <protection locked="0"/>
    </xf>
    <xf numFmtId="44" fontId="0" fillId="3" borderId="3" xfId="1" applyFont="1" applyFill="1" applyBorder="1" applyProtection="1">
      <protection locked="0"/>
    </xf>
    <xf numFmtId="0" fontId="0" fillId="0" borderId="0" xfId="0" applyAlignment="1">
      <alignment horizontal="left" indent="2"/>
    </xf>
    <xf numFmtId="0" fontId="4" fillId="2" borderId="4" xfId="0" applyFont="1" applyFill="1" applyBorder="1" applyAlignment="1" applyProtection="1">
      <alignment wrapText="1"/>
      <protection locked="0"/>
    </xf>
    <xf numFmtId="44" fontId="2" fillId="0" borderId="0" xfId="1" applyFont="1" applyAlignment="1">
      <alignment horizontal="center"/>
    </xf>
    <xf numFmtId="0" fontId="10" fillId="0" borderId="0" xfId="0" applyFont="1" applyAlignment="1">
      <alignment horizontal="left" vertical="center" wrapText="1" indent="1"/>
    </xf>
    <xf numFmtId="0" fontId="0" fillId="0" borderId="0" xfId="0" applyAlignment="1">
      <alignment horizontal="left"/>
    </xf>
    <xf numFmtId="0" fontId="0" fillId="0" borderId="0" xfId="0" applyAlignment="1">
      <alignment wrapText="1"/>
    </xf>
    <xf numFmtId="0" fontId="5" fillId="0" borderId="0" xfId="0" applyFont="1"/>
    <xf numFmtId="0" fontId="5" fillId="0" borderId="0" xfId="0" applyFont="1" applyAlignment="1">
      <alignment horizontal="right" vertical="top"/>
    </xf>
    <xf numFmtId="0" fontId="5" fillId="0" borderId="0" xfId="0" applyFont="1" applyAlignment="1">
      <alignment horizontal="right"/>
    </xf>
    <xf numFmtId="44" fontId="0" fillId="2" borderId="9" xfId="1" applyFont="1" applyFill="1" applyBorder="1" applyProtection="1">
      <protection locked="0"/>
    </xf>
    <xf numFmtId="0" fontId="0" fillId="4" borderId="3" xfId="0" applyFill="1" applyBorder="1"/>
    <xf numFmtId="44" fontId="0" fillId="4" borderId="3" xfId="1" applyFont="1" applyFill="1" applyBorder="1"/>
    <xf numFmtId="0" fontId="0" fillId="0" borderId="10" xfId="0" applyBorder="1" applyProtection="1">
      <protection locked="0"/>
    </xf>
    <xf numFmtId="44" fontId="0" fillId="5" borderId="9" xfId="1" applyFont="1" applyFill="1" applyBorder="1" applyProtection="1">
      <protection locked="0"/>
    </xf>
    <xf numFmtId="0" fontId="0" fillId="6" borderId="0" xfId="0" applyFill="1"/>
    <xf numFmtId="0" fontId="3" fillId="0" borderId="3" xfId="0" applyFont="1" applyBorder="1" applyAlignment="1">
      <alignment horizontal="right" vertical="top" wrapText="1"/>
    </xf>
    <xf numFmtId="0" fontId="0" fillId="3" borderId="0" xfId="0" applyFill="1" applyAlignment="1">
      <alignment horizontal="center"/>
    </xf>
    <xf numFmtId="0" fontId="0" fillId="0" borderId="1" xfId="0" applyBorder="1" applyAlignment="1">
      <alignment horizontal="center"/>
    </xf>
    <xf numFmtId="0" fontId="11" fillId="3" borderId="0" xfId="2" applyFill="1" applyBorder="1" applyAlignment="1">
      <alignment horizontal="left"/>
    </xf>
    <xf numFmtId="0" fontId="11" fillId="3" borderId="8" xfId="2" applyFill="1" applyBorder="1" applyAlignment="1">
      <alignment horizontal="left"/>
    </xf>
    <xf numFmtId="0" fontId="11" fillId="4" borderId="3" xfId="2" applyFill="1" applyBorder="1" applyAlignment="1">
      <alignment horizontal="left"/>
    </xf>
    <xf numFmtId="0" fontId="0" fillId="0" borderId="0" xfId="0" applyAlignment="1">
      <alignment horizontal="left"/>
    </xf>
    <xf numFmtId="0" fontId="0" fillId="3" borderId="3" xfId="0" applyFill="1" applyBorder="1" applyAlignment="1">
      <alignment horizontal="left"/>
    </xf>
    <xf numFmtId="0" fontId="0" fillId="0" borderId="0" xfId="0" applyAlignment="1">
      <alignment horizontal="left" wrapText="1"/>
    </xf>
    <xf numFmtId="0" fontId="12" fillId="0" borderId="0" xfId="0" applyFont="1" applyAlignment="1">
      <alignment horizontal="left" vertical="top" wrapText="1"/>
    </xf>
  </cellXfs>
  <cellStyles count="3">
    <cellStyle name="Currency" xfId="1" builtinId="4"/>
    <cellStyle name="Hyperlink" xfId="2" builtinId="8"/>
    <cellStyle name="Normal" xfId="0" builtinId="0"/>
  </cellStyles>
  <dxfs count="0"/>
  <tableStyles count="0" defaultTableStyle="TableStyleMedium2" defaultPivotStyle="PivotStyleLight16"/>
  <colors>
    <mruColors>
      <color rgb="FF98002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106966</xdr:rowOff>
    </xdr:from>
    <xdr:to>
      <xdr:col>4</xdr:col>
      <xdr:colOff>598974</xdr:colOff>
      <xdr:row>1</xdr:row>
      <xdr:rowOff>552449</xdr:rowOff>
    </xdr:to>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76225" y="326041"/>
          <a:ext cx="1922949" cy="44548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du.edu/health-and-counseling-center/coveragecosts/fees.html" TargetMode="External"/><Relationship Id="rId1" Type="http://schemas.openxmlformats.org/officeDocument/2006/relationships/hyperlink" Target="https://www.du.edu/health-and-counseling-center/coveragecosts/ship.html"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O37"/>
  <sheetViews>
    <sheetView showGridLines="0" showRowColHeaders="0" tabSelected="1" showRuler="0" zoomScaleNormal="100" workbookViewId="0">
      <selection activeCell="J6" sqref="J6"/>
    </sheetView>
  </sheetViews>
  <sheetFormatPr defaultColWidth="8.85546875" defaultRowHeight="15" x14ac:dyDescent="0.25"/>
  <cols>
    <col min="1" max="1" width="4.140625" customWidth="1"/>
    <col min="2" max="2" width="2.140625" customWidth="1"/>
    <col min="5" max="5" width="26.140625" customWidth="1"/>
    <col min="6" max="6" width="11.42578125" bestFit="1" customWidth="1"/>
    <col min="8" max="8" width="14.85546875" style="5" customWidth="1"/>
    <col min="9" max="9" width="4.7109375" customWidth="1"/>
    <col min="10" max="10" width="13.42578125" style="5" customWidth="1"/>
    <col min="11" max="11" width="4.7109375" customWidth="1"/>
    <col min="12" max="12" width="13.42578125" style="5" customWidth="1"/>
    <col min="13" max="13" width="4.7109375" style="5" customWidth="1"/>
    <col min="14" max="14" width="13.42578125" style="5" customWidth="1"/>
    <col min="15" max="15" width="3.42578125" customWidth="1"/>
  </cols>
  <sheetData>
    <row r="1" spans="2:15" ht="17.25" customHeight="1" x14ac:dyDescent="0.25"/>
    <row r="2" spans="2:15" ht="47.25" customHeight="1" x14ac:dyDescent="0.25">
      <c r="F2" s="46" t="s">
        <v>47</v>
      </c>
      <c r="G2" s="46"/>
      <c r="H2" s="46"/>
      <c r="I2" s="46"/>
      <c r="J2" s="46"/>
      <c r="K2" s="46"/>
      <c r="L2" s="46"/>
      <c r="M2" s="46"/>
      <c r="N2" s="46"/>
      <c r="O2" s="46"/>
    </row>
    <row r="3" spans="2:15" ht="8.25" customHeight="1" x14ac:dyDescent="0.25">
      <c r="B3" s="19"/>
      <c r="C3" s="19"/>
      <c r="D3" s="19"/>
      <c r="E3" s="19"/>
      <c r="F3" s="19"/>
      <c r="G3" s="19"/>
      <c r="H3" s="20"/>
      <c r="I3" s="21"/>
      <c r="J3" s="21"/>
      <c r="K3" s="21"/>
      <c r="L3" s="21"/>
      <c r="M3" s="21"/>
      <c r="N3" s="21"/>
      <c r="O3" s="21"/>
    </row>
    <row r="4" spans="2:15" ht="64.5" customHeight="1" x14ac:dyDescent="0.25">
      <c r="B4" s="34"/>
      <c r="C4" s="55" t="s">
        <v>48</v>
      </c>
      <c r="D4" s="55"/>
      <c r="E4" s="55"/>
      <c r="F4" s="55"/>
      <c r="G4" s="55"/>
      <c r="H4" s="55"/>
      <c r="I4" s="55"/>
      <c r="J4" s="55"/>
      <c r="K4" s="55"/>
      <c r="L4" s="55"/>
      <c r="M4" s="55"/>
      <c r="N4" s="55"/>
      <c r="O4" s="55"/>
    </row>
    <row r="5" spans="2:15" ht="19.5" customHeight="1" x14ac:dyDescent="0.25">
      <c r="J5" s="33" t="s">
        <v>49</v>
      </c>
      <c r="L5" s="33" t="s">
        <v>50</v>
      </c>
      <c r="N5" s="33" t="s">
        <v>51</v>
      </c>
    </row>
    <row r="6" spans="2:15" ht="18" customHeight="1" x14ac:dyDescent="0.3">
      <c r="D6" s="6" t="s">
        <v>14</v>
      </c>
      <c r="E6" s="27"/>
      <c r="F6" s="27"/>
      <c r="G6" s="27"/>
      <c r="H6" s="27"/>
      <c r="I6" s="27"/>
      <c r="J6" s="32" t="s">
        <v>37</v>
      </c>
      <c r="L6" s="32" t="s">
        <v>37</v>
      </c>
      <c r="M6" s="22"/>
      <c r="N6" s="32" t="s">
        <v>37</v>
      </c>
      <c r="O6" s="27"/>
    </row>
    <row r="7" spans="2:15" ht="6" customHeight="1" x14ac:dyDescent="0.25"/>
    <row r="8" spans="2:15" ht="15.75" thickBot="1" x14ac:dyDescent="0.3">
      <c r="B8" s="1" t="s">
        <v>7</v>
      </c>
      <c r="C8" s="1"/>
      <c r="D8" s="2"/>
      <c r="E8" s="2"/>
      <c r="F8" s="2"/>
      <c r="G8" s="2"/>
      <c r="H8" s="4" t="s">
        <v>3</v>
      </c>
      <c r="I8" s="3"/>
      <c r="J8" s="4" t="s">
        <v>52</v>
      </c>
      <c r="K8" s="3"/>
      <c r="L8" s="4" t="s">
        <v>53</v>
      </c>
      <c r="M8" s="4"/>
      <c r="N8" s="4" t="s">
        <v>54</v>
      </c>
      <c r="O8" s="2"/>
    </row>
    <row r="9" spans="2:15" ht="9" customHeight="1" x14ac:dyDescent="0.25"/>
    <row r="10" spans="2:15" ht="21.75" customHeight="1" x14ac:dyDescent="0.25">
      <c r="B10" s="9" t="s">
        <v>1</v>
      </c>
      <c r="C10" s="9"/>
      <c r="D10" s="47"/>
      <c r="E10" s="47"/>
      <c r="F10" s="10"/>
      <c r="G10" s="10"/>
      <c r="H10" s="11">
        <f>J10+L10+N10</f>
        <v>0</v>
      </c>
      <c r="I10" s="10"/>
      <c r="J10" s="11">
        <f>(VLOOKUP(J6,Data!A3:B22,2,FALSE))</f>
        <v>0</v>
      </c>
      <c r="K10" s="10"/>
      <c r="L10" s="11">
        <f>(VLOOKUP(L6,Data!A3:B22,2,FALSE))</f>
        <v>0</v>
      </c>
      <c r="M10" s="11"/>
      <c r="N10" s="11">
        <f>(VLOOKUP(N6,Data!A3:B22,2,FALSE))</f>
        <v>0</v>
      </c>
      <c r="O10" s="10"/>
    </row>
    <row r="11" spans="2:15" ht="21.75" customHeight="1" x14ac:dyDescent="0.25">
      <c r="B11" s="35" t="s">
        <v>0</v>
      </c>
      <c r="C11" s="35"/>
    </row>
    <row r="12" spans="2:15" ht="21.75" customHeight="1" x14ac:dyDescent="0.25">
      <c r="B12" s="12" t="s">
        <v>2</v>
      </c>
      <c r="C12" s="12"/>
      <c r="D12" s="10"/>
      <c r="E12" s="10"/>
      <c r="F12" s="10"/>
      <c r="G12" s="10"/>
      <c r="H12" s="11">
        <f>J12+L12+N12</f>
        <v>0</v>
      </c>
      <c r="I12" s="10"/>
      <c r="J12" s="11">
        <f>(VLOOKUP(J6,Data!A3:C22,3,FALSE))</f>
        <v>0</v>
      </c>
      <c r="K12" s="10"/>
      <c r="L12" s="11">
        <f>(VLOOKUP(L6,Data!A3:C22,3,FALSE))</f>
        <v>0</v>
      </c>
      <c r="M12" s="11"/>
      <c r="N12" s="11">
        <f>(VLOOKUP(N6,Data!A3:C22,3,FALSE))</f>
        <v>0</v>
      </c>
      <c r="O12" s="10"/>
    </row>
    <row r="13" spans="2:15" ht="21.75" customHeight="1" x14ac:dyDescent="0.25">
      <c r="B13" s="31" t="s">
        <v>16</v>
      </c>
      <c r="C13" s="31"/>
      <c r="H13" s="5">
        <f>J13+L13+N13</f>
        <v>0</v>
      </c>
      <c r="J13" s="5">
        <f>IF(J6&lt;&gt;"not enrolled",(VLOOKUP(J6,Data!A3:D22,4,FALSE)),0)</f>
        <v>0</v>
      </c>
      <c r="L13" s="5">
        <f>IF(L6&lt;&gt;"not enrolled",(VLOOKUP(L6,Data!A3:D22,4,FALSE)),0)</f>
        <v>0</v>
      </c>
      <c r="N13" s="5">
        <f>IF(N6&lt;&gt;"not enrolled",(VLOOKUP(N6,Data!A3:D22,4,FALSE)),0)</f>
        <v>0</v>
      </c>
    </row>
    <row r="14" spans="2:15" ht="21.75" customHeight="1" x14ac:dyDescent="0.25">
      <c r="B14" s="49" t="s">
        <v>40</v>
      </c>
      <c r="C14" s="49"/>
      <c r="D14" s="49"/>
      <c r="E14" s="50"/>
      <c r="F14" s="29"/>
      <c r="G14" s="10"/>
      <c r="H14" s="28">
        <f>J14+L14+N14</f>
        <v>0</v>
      </c>
      <c r="I14" s="10"/>
      <c r="J14" s="28">
        <f>IF(AND(F14="Yes", J6&lt;&gt;"not enrolled"), (VLOOKUP(F14, Data!A25:C26, 2, FALSE)), 0)</f>
        <v>0</v>
      </c>
      <c r="K14" s="10"/>
      <c r="L14" s="28">
        <v>0</v>
      </c>
      <c r="M14" s="28"/>
      <c r="N14" s="28">
        <f>IF(AND(F14="Yes", N6&lt;&gt;"not enrolled"), (VLOOKUP(F14, Data!A25:C26, 2, FALSE)), 0)</f>
        <v>0</v>
      </c>
      <c r="O14" s="10"/>
    </row>
    <row r="15" spans="2:15" ht="21.75" customHeight="1" x14ac:dyDescent="0.25">
      <c r="B15" s="51" t="s">
        <v>43</v>
      </c>
      <c r="C15" s="51"/>
      <c r="D15" s="51"/>
      <c r="E15" s="51"/>
      <c r="F15" s="43"/>
      <c r="G15" s="41"/>
      <c r="H15" s="42">
        <f>J15+L15+N15</f>
        <v>0</v>
      </c>
      <c r="I15" s="41"/>
      <c r="J15" s="44">
        <f>IF(AND(J6&lt;&gt;"select", J6&lt;&gt;"not enrolled",J6&lt;&gt;"4 credits",J6&lt;&gt;"5 credits",J6&lt;&gt;"6 credits",J6&lt;&gt;"7 credits"), 241, 0)</f>
        <v>0</v>
      </c>
      <c r="K15" s="41"/>
      <c r="L15" s="44">
        <f>IF(AND(L6&lt;&gt;"select", L6&lt;&gt;"not enrolled",L6&lt;&gt;"4 credits",L6&lt;&gt;"5 credits",L6&lt;&gt;"6 credits",L6&lt;&gt;"7 credits"), 241, 0)</f>
        <v>0</v>
      </c>
      <c r="M15" s="42"/>
      <c r="N15" s="44">
        <f>IF(AND(N6&lt;&gt;"select", N6&lt;&gt;"not enrolled",N6&lt;&gt;"4 credits",N6&lt;&gt;"5 credits",N6&lt;&gt;"6 credits",N6&lt;&gt;"7 credits"), 241, 0)</f>
        <v>0</v>
      </c>
      <c r="O15" s="41"/>
    </row>
    <row r="16" spans="2:15" ht="21.75" customHeight="1" x14ac:dyDescent="0.25">
      <c r="D16" s="7" t="s">
        <v>6</v>
      </c>
      <c r="H16" s="8">
        <f>SUM(H10, H12:H15)</f>
        <v>0</v>
      </c>
      <c r="J16" s="8">
        <f>SUM(J10,J12:J15)</f>
        <v>0</v>
      </c>
      <c r="L16" s="8">
        <f>SUM(L10,L12:L15)</f>
        <v>0</v>
      </c>
      <c r="M16" s="8"/>
      <c r="N16" s="8">
        <f>SUM(N10,N12:N15)</f>
        <v>0</v>
      </c>
    </row>
    <row r="17" spans="2:15" ht="24" customHeight="1" x14ac:dyDescent="0.25"/>
    <row r="18" spans="2:15" ht="15.75" thickBot="1" x14ac:dyDescent="0.3">
      <c r="B18" s="1" t="s">
        <v>10</v>
      </c>
      <c r="C18" s="1"/>
      <c r="D18" s="2"/>
      <c r="E18" s="2"/>
      <c r="F18" s="2"/>
      <c r="G18" s="2"/>
      <c r="H18" s="4" t="s">
        <v>3</v>
      </c>
      <c r="I18" s="3"/>
      <c r="J18" s="4" t="s">
        <v>52</v>
      </c>
      <c r="K18" s="3"/>
      <c r="L18" s="4" t="s">
        <v>53</v>
      </c>
      <c r="M18" s="4"/>
      <c r="N18" s="4" t="s">
        <v>54</v>
      </c>
      <c r="O18" s="2"/>
    </row>
    <row r="19" spans="2:15" ht="21.75" customHeight="1" x14ac:dyDescent="0.25">
      <c r="B19" t="s">
        <v>15</v>
      </c>
      <c r="H19" s="15"/>
      <c r="J19" s="5">
        <f>IF((AND(J6&lt;&gt;"not enrolled", L6&lt;&gt;"not enrolled", N6&lt;&gt;"not enrolled")), (H19/3), IF((AND(J6&lt;&gt;"not enrolled", L6&lt;&gt;"not enrolled", N6="not enrolled")), (H19/2), IF((AND(J6&lt;&gt;"not enrolled", L6="not enrolled", N6="not enrolled")), (H19/1), 0)))</f>
        <v>0</v>
      </c>
      <c r="L19" s="5">
        <f>IF((AND(J6&lt;&gt;"not enrolled", L6&lt;&gt;"not enrolled", N6&lt;&gt;"not enrolled")), (H19/3), IF((AND(J6&lt;&gt;"not enrolled", L6&lt;&gt;"not enrolled", N6="not enrolled")), (H19/2), IF((AND(J6="not enrolled", L6&lt;&gt;"not enrolled", N6&lt;&gt;"not enrolled")), (H19/2), 0)))</f>
        <v>0</v>
      </c>
      <c r="N19" s="5">
        <f>IF((AND(J6&lt;&gt;"not enrolled", L6&lt;&gt;"not enrolled", N6&lt;&gt;"not enrolled")), (H19/3), IF((AND(J6="not enrolled", L6&lt;&gt;"not enrolled", N6&lt;&gt;"not enrolled")), (H19/2), IF((AND(J6="not enrolled", L6="not enrolled", N6&lt;&gt;"not enrolled")), (H19), 0)))</f>
        <v>0</v>
      </c>
    </row>
    <row r="20" spans="2:15" ht="21.75" customHeight="1" x14ac:dyDescent="0.25">
      <c r="B20" s="10" t="s">
        <v>8</v>
      </c>
      <c r="C20" s="10"/>
      <c r="D20" s="10"/>
      <c r="E20" s="10"/>
      <c r="F20" s="10"/>
      <c r="G20" s="10"/>
      <c r="H20" s="16"/>
      <c r="I20" s="10"/>
      <c r="J20" s="11">
        <f>IF((AND(J6&lt;&gt;"not enrolled", L6&lt;&gt;"not enrolled", N6&lt;&gt;"not enrolled")), (H20/3), IF((AND(J6&lt;&gt;"not enrolled", L6&lt;&gt;"not enrolled", N6="not enrolled")), (H20/2), IF((AND(J6&lt;&gt;"not enrolled", L6="not enrolled", N6="not enrolled")), (H20/1), 0)))</f>
        <v>0</v>
      </c>
      <c r="K20" s="10"/>
      <c r="L20" s="11">
        <f>IF((AND(J6&lt;&gt;"not enrolled", L6&lt;&gt;"not enrolled", N6&lt;&gt;"not enrolled")), (H20/3), IF((AND(J6&lt;&gt;"not enrolled", L6&lt;&gt;"not enrolled", N6="not enrolled")), (H20/2), IF((AND(J6="not enrolled", L6&lt;&gt;"not enrolled", N6&lt;&gt;"not enrolled")), (H20/2), 0)))</f>
        <v>0</v>
      </c>
      <c r="M20" s="11"/>
      <c r="N20" s="11">
        <f>IF((AND(J6&lt;&gt;"not enrolled", L6&lt;&gt;"not enrolled", N6&lt;&gt;"not enrolled")), (H20/3), IF((AND(J6="not enrolled", L6&lt;&gt;"not enrolled", N6&lt;&gt;"not enrolled")), (H20/2), IF((AND(J6="not enrolled", L6="not enrolled", N6&lt;&gt;"not enrolled")), (H20), 0)))</f>
        <v>0</v>
      </c>
      <c r="O20" s="10"/>
    </row>
    <row r="21" spans="2:15" ht="21.75" customHeight="1" x14ac:dyDescent="0.25">
      <c r="B21" t="s">
        <v>44</v>
      </c>
      <c r="F21" s="17"/>
      <c r="H21" s="5">
        <f>SUM(J21,L21,N21)</f>
        <v>0</v>
      </c>
      <c r="J21" s="5">
        <f>IF((AND(J6&lt;&gt;"not enrolled", L6&lt;&gt;"not enrolled", N6&lt;&gt;"not enrolled")), ROUND(((F21-(F21*0.01057))/3),0), IF((AND(J6&lt;&gt;"not enrolled", L6&lt;&gt;"not enrolled", N6="not enrolled")), ROUND(((F21-(F21*0.01057))/2),0), IF((AND(J6&lt;&gt;"not enrolled", L6="not enrolled", N6="not enrolled")), ROUND(((F21-(F21*0.01057))/1),0), 0)))</f>
        <v>0</v>
      </c>
      <c r="L21" s="5">
        <f>IF((AND(J6&lt;&gt;"not enrolled", L6&lt;&gt;"not enrolled", N6&lt;&gt;"not enrolled")), ROUND(((F21-(F21*0.01057))/3),0), IF((AND(J6&lt;&gt;"not enrolled", L6&lt;&gt;"not enrolled", N6="not enrolled")), ROUND(((F21-(F21*0.01057))/2),0), IF((AND(J6="not enrolled", L6&lt;&gt;"not enrolled", N6&lt;&gt;"not enrolled")), ROUND(((F21-(F21*0.01057))/2),0), 0)))</f>
        <v>0</v>
      </c>
      <c r="N21" s="5">
        <f>IF((AND(J6&lt;&gt;"not enrolled", L6&lt;&gt;"not enrolled", N6&lt;&gt;"not enrolled")), ROUND(((F21-(F21*0.01057))/3),0), IF((AND(J6="not enrolled", L6&lt;&gt;"not enrolled", N6&lt;&gt;"not enrolled")), ROUND(((F21-(F21*0.01057))/2),0), IF((AND(J6="not enrolled", L6="not enrolled", N6&lt;&gt;"not enrolled")), ROUND(((F21-(F21*0.01057))/1),0), 0)))</f>
        <v>0</v>
      </c>
    </row>
    <row r="22" spans="2:15" ht="21.75" customHeight="1" x14ac:dyDescent="0.25">
      <c r="B22" s="10" t="s">
        <v>45</v>
      </c>
      <c r="C22" s="10"/>
      <c r="D22" s="10"/>
      <c r="E22" s="10"/>
      <c r="F22" s="17"/>
      <c r="G22" s="10"/>
      <c r="H22" s="11">
        <f>SUM(J22,L22,N22)</f>
        <v>0</v>
      </c>
      <c r="I22" s="10"/>
      <c r="J22" s="11">
        <f>IF((AND(J6&lt;&gt;"not enrolled", L6&lt;&gt;"not enrolled", N6&lt;&gt;"not enrolled")), ROUND(((F22-(F22*0.04228))/3),0), IF((AND(J6&lt;&gt;"not enrolled", L6&lt;&gt;"not enrolled", N6="not enrolled")), ROUND(((F22-(F22*0.04228))/2),0), IF((AND(J6&lt;&gt;"not enrolled", L6="not enrolled", N6="not enrolled")), ROUND(((F22-(F22*0.04228))/1),0), 0)))</f>
        <v>0</v>
      </c>
      <c r="K22" s="10"/>
      <c r="L22" s="11">
        <f>IF((AND(J6&lt;&gt;"not enrolled", L6&lt;&gt;"not enrolled", N6&lt;&gt;"not enrolled")), ROUND(((F22-(F22*0.04228))/3),0), IF((AND(J6&lt;&gt;"not enrolled", L6&lt;&gt;"not enrolled", N6="not enrolled")), ROUND(((F22-(F22*0.04228))/2),0), IF((AND(J6="not enrolled", L6&lt;&gt;"not enrolled", N6&lt;&gt;"not enrolled")), ROUND(((F22-(F22*0.04228))/2),0), 0)))</f>
        <v>0</v>
      </c>
      <c r="M22" s="11"/>
      <c r="N22" s="11">
        <f>IF((AND(J6&lt;&gt;"not enrolled", L6&lt;&gt;"not enrolled", N6&lt;&gt;"not enrolled")), ROUND(((F22-(F22*0.04228))/3),0), IF((AND(J6="not enrolled", L6&lt;&gt;"not enrolled", N6&lt;&gt;"not enrolled")), ROUND(((F22-(F22*0.04228))/2),0), IF((AND(J6="not enrolled", L6="not enrolled", N6&lt;&gt;"not enrolled")), ROUND(((F22-(F22*0.04228))/1),0), 0)))</f>
        <v>0</v>
      </c>
      <c r="O22" s="10"/>
    </row>
    <row r="23" spans="2:15" ht="21.75" customHeight="1" x14ac:dyDescent="0.25">
      <c r="B23" s="52" t="s">
        <v>18</v>
      </c>
      <c r="C23" s="52"/>
      <c r="D23" s="52"/>
      <c r="E23" s="52"/>
      <c r="F23" s="52"/>
      <c r="H23" s="16"/>
      <c r="J23" s="5">
        <f>IF((AND(J6&lt;&gt;"not enrolled", L6&lt;&gt;"not enrolled", N6&lt;&gt;"not enrolled")), (H23/3), IF((AND(J6&lt;&gt;"not enrolled", L6&lt;&gt;"not enrolled", N6="not enrolled")), (H23/2), IF((AND(J6&lt;&gt;"not enrolled", L6="not enrolled", N6="not enrolled")), (H23/1), 0)))</f>
        <v>0</v>
      </c>
      <c r="L23" s="5">
        <f>IF((AND(J6&lt;&gt;"not enrolled", L6&lt;&gt;"not enrolled", N6&lt;&gt;"not enrolled")), (H23/3), IF((AND(J6&lt;&gt;"not enrolled", L6&lt;&gt;"not enrolled", N6="not enrolled")), (H23/2), IF((AND(J6="not enrolled", L6&lt;&gt;"not enrolled", N6&lt;&gt;"not enrolled")), (H23/2), 0)))</f>
        <v>0</v>
      </c>
      <c r="N23" s="5">
        <f>IF((AND(J6&lt;&gt;"not enrolled", L6&lt;&gt;"not enrolled", N6&lt;&gt;"not enrolled")), (H23/3), IF((AND(J6="not enrolled", L6&lt;&gt;"not enrolled", N6&lt;&gt;"not enrolled")), (H23/2), IF((AND(J6="not enrolled", L6="not enrolled", N6&lt;&gt;"not enrolled")), (H23), 0)))</f>
        <v>0</v>
      </c>
    </row>
    <row r="24" spans="2:15" ht="21.75" customHeight="1" x14ac:dyDescent="0.25">
      <c r="B24" s="53" t="s">
        <v>19</v>
      </c>
      <c r="C24" s="53"/>
      <c r="D24" s="53"/>
      <c r="E24" s="53"/>
      <c r="F24" s="53"/>
      <c r="G24" s="53"/>
      <c r="H24" s="26">
        <f>J24+L24+N24</f>
        <v>0</v>
      </c>
      <c r="I24" s="25"/>
      <c r="J24" s="18"/>
      <c r="K24" s="25"/>
      <c r="L24" s="18"/>
      <c r="M24" s="30"/>
      <c r="N24" s="40"/>
      <c r="O24" s="25"/>
    </row>
    <row r="25" spans="2:15" ht="21.75" customHeight="1" x14ac:dyDescent="0.25">
      <c r="D25" s="7" t="s">
        <v>9</v>
      </c>
      <c r="H25" s="5">
        <f>SUM(H19:H24)</f>
        <v>0</v>
      </c>
      <c r="J25" s="5">
        <f>SUM(J19:J24)</f>
        <v>0</v>
      </c>
      <c r="L25" s="5">
        <f>SUM(L19:L23,L24)</f>
        <v>0</v>
      </c>
      <c r="N25" s="5">
        <f>SUM(N19:N23,N24)</f>
        <v>0</v>
      </c>
    </row>
    <row r="26" spans="2:15" ht="15.75" thickBot="1" x14ac:dyDescent="0.3"/>
    <row r="27" spans="2:15" ht="21.75" customHeight="1" thickTop="1" thickBot="1" x14ac:dyDescent="0.35">
      <c r="B27" s="14" t="s">
        <v>11</v>
      </c>
      <c r="C27" s="14"/>
      <c r="D27" s="13"/>
      <c r="E27" s="13"/>
      <c r="F27" s="13"/>
      <c r="G27" s="13"/>
      <c r="H27" s="23">
        <f>H16-H25</f>
        <v>0</v>
      </c>
      <c r="I27" s="24"/>
      <c r="J27" s="23">
        <f>J16-J25</f>
        <v>0</v>
      </c>
      <c r="K27" s="24"/>
      <c r="L27" s="23">
        <f>L16-L25</f>
        <v>0</v>
      </c>
      <c r="M27" s="23"/>
      <c r="N27" s="23">
        <f>N16-N25</f>
        <v>0</v>
      </c>
      <c r="O27" s="13"/>
    </row>
    <row r="28" spans="2:15" ht="15.75" thickTop="1" x14ac:dyDescent="0.25"/>
    <row r="29" spans="2:15" x14ac:dyDescent="0.25">
      <c r="B29" s="7" t="s">
        <v>12</v>
      </c>
      <c r="C29" s="7"/>
    </row>
    <row r="30" spans="2:15" ht="21.75" customHeight="1" x14ac:dyDescent="0.25">
      <c r="B30" s="37">
        <v>1</v>
      </c>
      <c r="C30" t="s">
        <v>55</v>
      </c>
      <c r="D30" s="36"/>
      <c r="E30" s="36"/>
      <c r="F30" s="36"/>
      <c r="G30" s="36"/>
      <c r="H30" s="36"/>
      <c r="I30" s="36"/>
      <c r="J30" s="36"/>
      <c r="K30" s="36"/>
      <c r="L30" s="36"/>
      <c r="M30" s="36"/>
      <c r="N30" s="36"/>
      <c r="O30" s="36"/>
    </row>
    <row r="31" spans="2:15" ht="18" customHeight="1" x14ac:dyDescent="0.25">
      <c r="B31" s="39">
        <v>2</v>
      </c>
      <c r="C31" t="s">
        <v>56</v>
      </c>
      <c r="H31"/>
      <c r="J31"/>
      <c r="L31"/>
      <c r="M31"/>
      <c r="N31"/>
    </row>
    <row r="32" spans="2:15" ht="32.25" customHeight="1" x14ac:dyDescent="0.25">
      <c r="B32" s="38">
        <v>3</v>
      </c>
      <c r="C32" s="54" t="s">
        <v>57</v>
      </c>
      <c r="D32" s="54"/>
      <c r="E32" s="54"/>
      <c r="F32" s="54"/>
      <c r="G32" s="54"/>
      <c r="H32" s="54"/>
      <c r="I32" s="54"/>
      <c r="J32" s="54"/>
      <c r="K32" s="54"/>
      <c r="L32" s="54"/>
      <c r="M32" s="54"/>
      <c r="N32" s="54"/>
      <c r="O32" s="54"/>
    </row>
    <row r="33" spans="2:15" ht="31.5" customHeight="1" x14ac:dyDescent="0.25">
      <c r="B33" s="38">
        <v>4</v>
      </c>
      <c r="C33" s="54" t="s">
        <v>42</v>
      </c>
      <c r="D33" s="54"/>
      <c r="E33" s="54"/>
      <c r="F33" s="54"/>
      <c r="G33" s="54"/>
      <c r="H33" s="54"/>
      <c r="I33" s="54"/>
      <c r="J33" s="54"/>
      <c r="K33" s="54"/>
      <c r="L33" s="54"/>
      <c r="M33" s="54"/>
      <c r="N33" s="54"/>
      <c r="O33" s="54"/>
    </row>
    <row r="34" spans="2:15" ht="62.25" customHeight="1" x14ac:dyDescent="0.25">
      <c r="B34" s="38">
        <v>5</v>
      </c>
      <c r="C34" s="54" t="s">
        <v>58</v>
      </c>
      <c r="D34" s="54"/>
      <c r="E34" s="54"/>
      <c r="F34" s="54"/>
      <c r="G34" s="54"/>
      <c r="H34" s="54"/>
      <c r="I34" s="54"/>
      <c r="J34" s="54"/>
      <c r="K34" s="54"/>
      <c r="L34" s="54"/>
      <c r="M34" s="54"/>
      <c r="N34" s="54"/>
      <c r="O34" s="54"/>
    </row>
    <row r="35" spans="2:15" ht="21.75" customHeight="1" x14ac:dyDescent="0.25"/>
    <row r="37" spans="2:15" x14ac:dyDescent="0.25">
      <c r="B37" s="48" t="s">
        <v>13</v>
      </c>
      <c r="C37" s="48"/>
      <c r="D37" s="48"/>
      <c r="E37" s="48"/>
      <c r="F37" s="48"/>
      <c r="G37" s="48"/>
      <c r="H37" s="48"/>
      <c r="I37" s="48"/>
      <c r="J37" s="48"/>
      <c r="K37" s="48"/>
      <c r="L37" s="48"/>
      <c r="M37" s="48"/>
      <c r="N37" s="48"/>
      <c r="O37" s="48"/>
    </row>
  </sheetData>
  <sheetProtection algorithmName="SHA-512" hashValue="3/kltSqpLbMAfyik8a1AtRHdMBaGeFMA7wFVuM2WimIR2tZ8w1RWz2LygfsOziXVCL+kuXaCDQOf0cF82LSrsA==" saltValue="8G2rQqtRCqkw0GwAWMJeRg==" spinCount="100000" sheet="1" selectLockedCells="1"/>
  <mergeCells count="11">
    <mergeCell ref="F2:O2"/>
    <mergeCell ref="D10:E10"/>
    <mergeCell ref="B37:O37"/>
    <mergeCell ref="B14:E14"/>
    <mergeCell ref="B15:E15"/>
    <mergeCell ref="B23:F23"/>
    <mergeCell ref="B24:G24"/>
    <mergeCell ref="C34:O34"/>
    <mergeCell ref="C4:O4"/>
    <mergeCell ref="C32:O32"/>
    <mergeCell ref="C33:O33"/>
  </mergeCells>
  <hyperlinks>
    <hyperlink ref="B14" r:id="rId1" display="Will you enroll in DU's health insurance plan?" xr:uid="{00000000-0004-0000-0100-000000000000}"/>
    <hyperlink ref="B15" r:id="rId2" display="Will you use DU Health &amp; Counseling Services? " xr:uid="{00000000-0004-0000-0100-000001000000}"/>
  </hyperlinks>
  <pageMargins left="0.5" right="0.5" top="0.5" bottom="0.5" header="0.3" footer="0.3"/>
  <pageSetup scale="73" orientation="portrait" r:id="rId3"/>
  <drawing r:id="rId4"/>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2000000}">
          <x14:formula1>
            <xm:f>Data!$A$2:$A$22</xm:f>
          </x14:formula1>
          <xm:sqref>N6 J6 L6</xm:sqref>
        </x14:dataValidation>
        <x14:dataValidation type="list" allowBlank="1" showInputMessage="1" showErrorMessage="1" xr:uid="{00000000-0002-0000-0100-000000000000}">
          <x14:formula1>
            <xm:f>Data!$A$25:$A$26</xm:f>
          </x14:formula1>
          <xm:sqref>F14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28"/>
  <sheetViews>
    <sheetView workbookViewId="0">
      <selection activeCell="E1" sqref="E1:E1048576"/>
    </sheetView>
  </sheetViews>
  <sheetFormatPr defaultColWidth="8.85546875" defaultRowHeight="15" x14ac:dyDescent="0.25"/>
  <cols>
    <col min="1" max="1" width="20.7109375" customWidth="1"/>
    <col min="2" max="4" width="8.140625" customWidth="1"/>
    <col min="5" max="5" width="8.140625" style="45" customWidth="1"/>
  </cols>
  <sheetData>
    <row r="1" spans="1:5" x14ac:dyDescent="0.25">
      <c r="A1" s="7" t="s">
        <v>41</v>
      </c>
    </row>
    <row r="2" spans="1:5" x14ac:dyDescent="0.25">
      <c r="A2" s="7" t="s">
        <v>46</v>
      </c>
    </row>
    <row r="3" spans="1:5" x14ac:dyDescent="0.25">
      <c r="A3" t="s">
        <v>37</v>
      </c>
      <c r="B3">
        <v>0</v>
      </c>
      <c r="C3">
        <v>0</v>
      </c>
      <c r="D3">
        <v>0</v>
      </c>
      <c r="E3" s="45">
        <v>0</v>
      </c>
    </row>
    <row r="4" spans="1:5" x14ac:dyDescent="0.25">
      <c r="A4" t="s">
        <v>20</v>
      </c>
      <c r="B4">
        <v>6872</v>
      </c>
      <c r="C4">
        <f>8*4</f>
        <v>32</v>
      </c>
      <c r="D4">
        <v>57</v>
      </c>
      <c r="E4" s="45">
        <v>152</v>
      </c>
    </row>
    <row r="5" spans="1:5" x14ac:dyDescent="0.25">
      <c r="A5" t="s">
        <v>21</v>
      </c>
      <c r="B5">
        <v>8590</v>
      </c>
      <c r="C5">
        <f>C4+8</f>
        <v>40</v>
      </c>
      <c r="D5">
        <v>57</v>
      </c>
      <c r="E5" s="45">
        <v>152</v>
      </c>
    </row>
    <row r="6" spans="1:5" x14ac:dyDescent="0.25">
      <c r="A6" t="s">
        <v>22</v>
      </c>
      <c r="B6">
        <v>10308</v>
      </c>
      <c r="C6">
        <f t="shared" ref="C6:C22" si="0">C5+8</f>
        <v>48</v>
      </c>
      <c r="D6">
        <v>57</v>
      </c>
      <c r="E6" s="45">
        <v>152</v>
      </c>
    </row>
    <row r="7" spans="1:5" x14ac:dyDescent="0.25">
      <c r="A7" t="s">
        <v>23</v>
      </c>
      <c r="B7">
        <v>12026</v>
      </c>
      <c r="C7">
        <f t="shared" si="0"/>
        <v>56</v>
      </c>
      <c r="D7">
        <v>57</v>
      </c>
      <c r="E7" s="45">
        <v>152</v>
      </c>
    </row>
    <row r="8" spans="1:5" x14ac:dyDescent="0.25">
      <c r="A8" t="s">
        <v>24</v>
      </c>
      <c r="B8">
        <v>13744</v>
      </c>
      <c r="C8">
        <f t="shared" si="0"/>
        <v>64</v>
      </c>
      <c r="D8">
        <v>57</v>
      </c>
      <c r="E8" s="45">
        <v>152</v>
      </c>
    </row>
    <row r="9" spans="1:5" x14ac:dyDescent="0.25">
      <c r="A9" t="s">
        <v>25</v>
      </c>
      <c r="B9">
        <v>15462</v>
      </c>
      <c r="C9">
        <f t="shared" si="0"/>
        <v>72</v>
      </c>
      <c r="D9">
        <v>57</v>
      </c>
      <c r="E9" s="45">
        <v>152</v>
      </c>
    </row>
    <row r="10" spans="1:5" x14ac:dyDescent="0.25">
      <c r="A10" t="s">
        <v>26</v>
      </c>
      <c r="B10">
        <v>17180</v>
      </c>
      <c r="C10">
        <f t="shared" si="0"/>
        <v>80</v>
      </c>
      <c r="D10">
        <v>57</v>
      </c>
      <c r="E10" s="45">
        <v>152</v>
      </c>
    </row>
    <row r="11" spans="1:5" x14ac:dyDescent="0.25">
      <c r="A11" t="s">
        <v>27</v>
      </c>
      <c r="B11">
        <v>18898</v>
      </c>
      <c r="C11">
        <f t="shared" si="0"/>
        <v>88</v>
      </c>
      <c r="D11">
        <v>57</v>
      </c>
      <c r="E11" s="45">
        <v>152</v>
      </c>
    </row>
    <row r="12" spans="1:5" x14ac:dyDescent="0.25">
      <c r="A12" t="s">
        <v>28</v>
      </c>
      <c r="B12">
        <v>20616</v>
      </c>
      <c r="C12">
        <f t="shared" si="0"/>
        <v>96</v>
      </c>
      <c r="D12">
        <v>57</v>
      </c>
      <c r="E12" s="45">
        <v>152</v>
      </c>
    </row>
    <row r="13" spans="1:5" x14ac:dyDescent="0.25">
      <c r="A13" t="s">
        <v>29</v>
      </c>
      <c r="B13">
        <v>22334</v>
      </c>
      <c r="C13">
        <f t="shared" si="0"/>
        <v>104</v>
      </c>
      <c r="D13">
        <v>57</v>
      </c>
      <c r="E13" s="45">
        <v>152</v>
      </c>
    </row>
    <row r="14" spans="1:5" x14ac:dyDescent="0.25">
      <c r="A14" t="s">
        <v>30</v>
      </c>
      <c r="B14">
        <v>24052</v>
      </c>
      <c r="C14">
        <f t="shared" si="0"/>
        <v>112</v>
      </c>
      <c r="D14">
        <v>57</v>
      </c>
      <c r="E14" s="45">
        <v>152</v>
      </c>
    </row>
    <row r="15" spans="1:5" x14ac:dyDescent="0.25">
      <c r="A15" t="s">
        <v>31</v>
      </c>
      <c r="B15">
        <v>25770</v>
      </c>
      <c r="C15">
        <f t="shared" si="0"/>
        <v>120</v>
      </c>
      <c r="D15">
        <v>57</v>
      </c>
      <c r="E15" s="45">
        <v>152</v>
      </c>
    </row>
    <row r="16" spans="1:5" x14ac:dyDescent="0.25">
      <c r="A16" t="s">
        <v>32</v>
      </c>
      <c r="B16">
        <v>27448</v>
      </c>
      <c r="C16">
        <f t="shared" si="0"/>
        <v>128</v>
      </c>
      <c r="D16">
        <v>57</v>
      </c>
      <c r="E16" s="45">
        <v>152</v>
      </c>
    </row>
    <row r="17" spans="1:12" x14ac:dyDescent="0.25">
      <c r="A17" t="s">
        <v>33</v>
      </c>
      <c r="B17">
        <v>29206</v>
      </c>
      <c r="C17">
        <f t="shared" si="0"/>
        <v>136</v>
      </c>
      <c r="D17">
        <v>57</v>
      </c>
      <c r="E17" s="45">
        <v>152</v>
      </c>
    </row>
    <row r="18" spans="1:12" x14ac:dyDescent="0.25">
      <c r="A18" t="s">
        <v>34</v>
      </c>
      <c r="B18">
        <v>30924</v>
      </c>
      <c r="C18">
        <f t="shared" si="0"/>
        <v>144</v>
      </c>
      <c r="D18">
        <v>57</v>
      </c>
      <c r="E18" s="45">
        <v>152</v>
      </c>
    </row>
    <row r="19" spans="1:12" x14ac:dyDescent="0.25">
      <c r="A19" t="s">
        <v>35</v>
      </c>
      <c r="B19">
        <v>32642</v>
      </c>
      <c r="C19">
        <f t="shared" si="0"/>
        <v>152</v>
      </c>
      <c r="D19">
        <v>57</v>
      </c>
      <c r="E19" s="45">
        <v>152</v>
      </c>
    </row>
    <row r="20" spans="1:12" x14ac:dyDescent="0.25">
      <c r="A20" t="s">
        <v>36</v>
      </c>
      <c r="B20">
        <v>34360</v>
      </c>
      <c r="C20">
        <f t="shared" si="0"/>
        <v>160</v>
      </c>
      <c r="D20">
        <v>57</v>
      </c>
      <c r="E20" s="45">
        <v>152</v>
      </c>
    </row>
    <row r="21" spans="1:12" x14ac:dyDescent="0.25">
      <c r="A21" t="s">
        <v>38</v>
      </c>
      <c r="B21">
        <v>36078</v>
      </c>
      <c r="C21">
        <f t="shared" si="0"/>
        <v>168</v>
      </c>
      <c r="D21">
        <v>57</v>
      </c>
      <c r="E21" s="45">
        <v>152</v>
      </c>
    </row>
    <row r="22" spans="1:12" x14ac:dyDescent="0.25">
      <c r="A22" t="s">
        <v>39</v>
      </c>
      <c r="B22">
        <v>37796</v>
      </c>
      <c r="C22">
        <f t="shared" si="0"/>
        <v>176</v>
      </c>
      <c r="D22">
        <v>57</v>
      </c>
      <c r="E22" s="45">
        <v>152</v>
      </c>
    </row>
    <row r="24" spans="1:12" x14ac:dyDescent="0.25">
      <c r="A24" t="s">
        <v>17</v>
      </c>
    </row>
    <row r="25" spans="1:12" x14ac:dyDescent="0.25">
      <c r="A25" t="s">
        <v>4</v>
      </c>
      <c r="B25">
        <v>1990</v>
      </c>
      <c r="C25">
        <v>258</v>
      </c>
    </row>
    <row r="26" spans="1:12" x14ac:dyDescent="0.25">
      <c r="A26" t="s">
        <v>5</v>
      </c>
      <c r="B26">
        <v>0</v>
      </c>
      <c r="C26">
        <v>0</v>
      </c>
      <c r="F26" s="54"/>
      <c r="G26" s="54"/>
      <c r="H26" s="54"/>
      <c r="I26" s="54"/>
      <c r="J26" s="54"/>
      <c r="K26" s="54"/>
      <c r="L26" s="54"/>
    </row>
    <row r="27" spans="1:12" x14ac:dyDescent="0.25">
      <c r="F27" s="54"/>
      <c r="G27" s="54"/>
      <c r="H27" s="54"/>
      <c r="I27" s="54"/>
      <c r="J27" s="54"/>
      <c r="K27" s="54"/>
      <c r="L27" s="54"/>
    </row>
    <row r="28" spans="1:12" x14ac:dyDescent="0.25">
      <c r="F28" s="54"/>
      <c r="G28" s="54"/>
      <c r="H28" s="54"/>
      <c r="I28" s="54"/>
      <c r="J28" s="54"/>
      <c r="K28" s="54"/>
      <c r="L28" s="54"/>
    </row>
  </sheetData>
  <sheetProtection selectLockedCells="1" selectUnlockedCells="1"/>
  <mergeCells count="3">
    <mergeCell ref="F26:L26"/>
    <mergeCell ref="F27:L27"/>
    <mergeCell ref="F28:L28"/>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DU Iliff Joint PhD</vt:lpstr>
      <vt:lpstr>Data</vt:lpstr>
      <vt:lpstr>Credits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Lisa Westendorf</dc:creator>
  <cp:lastModifiedBy> Financial Aid</cp:lastModifiedBy>
  <cp:lastPrinted>2019-02-07T21:36:17Z</cp:lastPrinted>
  <dcterms:created xsi:type="dcterms:W3CDTF">2018-06-06T22:54:45Z</dcterms:created>
  <dcterms:modified xsi:type="dcterms:W3CDTF">2026-02-23T20:16:27Z</dcterms:modified>
</cp:coreProperties>
</file>