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C56B66A6-C108-48DF-BF26-161115B73C28}" xr6:coauthVersionLast="47" xr6:coauthVersionMax="47" xr10:uidLastSave="{00000000-0000-0000-0000-000000000000}"/>
  <workbookProtection workbookAlgorithmName="SHA-512" workbookHashValue="ChJ7rQzvsu5qYRZsXNq4BbeZdHkzaFlKvhLtfQ2NTw40rgTeOw9ZIb/kBB+kXAZ3V04aWKZcPwuculsNGfUSZg==" workbookSaltValue="HH3nUbUWEN5X69WW9oMxwQ==" workbookSpinCount="100000" lockStructure="1"/>
  <bookViews>
    <workbookView xWindow="-120" yWindow="-120" windowWidth="29040" windowHeight="17520" tabRatio="721" xr2:uid="{00000000-000D-0000-FFFF-FFFF00000000}"/>
  </bookViews>
  <sheets>
    <sheet name="Worksheets Home" sheetId="4" r:id="rId1"/>
    <sheet name="PSM Bio, MA Phys" sheetId="1" r:id="rId2"/>
    <sheet name="Online GIS" sheetId="25" r:id="rId3"/>
    <sheet name="Most Programs" sheetId="24" r:id="rId4"/>
    <sheet name="Data" sheetId="2" state="hidden" r:id="rId5"/>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 r="L15" i="1"/>
  <c r="J15" i="1"/>
  <c r="N15" i="24"/>
  <c r="L15" i="24"/>
  <c r="J15" i="24"/>
  <c r="D19" i="2" l="1"/>
  <c r="D20" i="2" s="1"/>
  <c r="D21" i="2" s="1"/>
  <c r="D22" i="2" s="1"/>
  <c r="D12" i="2"/>
  <c r="D6" i="2"/>
  <c r="D7" i="2" s="1"/>
  <c r="D8" i="2" s="1"/>
  <c r="D9" i="2" s="1"/>
  <c r="D10" i="2" s="1"/>
  <c r="D11" i="2" s="1"/>
  <c r="D5" i="2"/>
  <c r="D4" i="2"/>
  <c r="O10" i="25"/>
  <c r="M10" i="25"/>
  <c r="K10" i="25"/>
  <c r="I10" i="25"/>
  <c r="O9" i="25"/>
  <c r="M9" i="25"/>
  <c r="K9" i="25"/>
  <c r="I9" i="25"/>
  <c r="G19" i="25"/>
  <c r="O18" i="25"/>
  <c r="M18" i="25"/>
  <c r="K18" i="25"/>
  <c r="I18" i="25"/>
  <c r="O17" i="25"/>
  <c r="M17" i="25"/>
  <c r="K17" i="25"/>
  <c r="I17" i="25"/>
  <c r="O16" i="25"/>
  <c r="M16" i="25"/>
  <c r="K16" i="25"/>
  <c r="I16" i="25"/>
  <c r="O15" i="25"/>
  <c r="M15" i="25"/>
  <c r="K15" i="25"/>
  <c r="I15" i="25"/>
  <c r="O14" i="25"/>
  <c r="M14" i="25"/>
  <c r="K14" i="25"/>
  <c r="I14" i="25"/>
  <c r="N10" i="24"/>
  <c r="L10" i="24"/>
  <c r="J10" i="24"/>
  <c r="H24" i="24"/>
  <c r="N23" i="24"/>
  <c r="L23" i="24"/>
  <c r="J23" i="24"/>
  <c r="N22" i="24"/>
  <c r="L22" i="24"/>
  <c r="J22" i="24"/>
  <c r="N21" i="24"/>
  <c r="L21" i="24"/>
  <c r="J21" i="24"/>
  <c r="N20" i="24"/>
  <c r="L20" i="24"/>
  <c r="J20" i="24"/>
  <c r="N19" i="24"/>
  <c r="L19" i="24"/>
  <c r="J19" i="24"/>
  <c r="N14" i="24"/>
  <c r="J14" i="24"/>
  <c r="H14" i="24" s="1"/>
  <c r="N13" i="24"/>
  <c r="L13" i="24"/>
  <c r="J13" i="24"/>
  <c r="N12" i="24"/>
  <c r="L12" i="24"/>
  <c r="J12" i="24"/>
  <c r="N13" i="1"/>
  <c r="L13" i="1"/>
  <c r="J13" i="1"/>
  <c r="O20" i="25" l="1"/>
  <c r="O11" i="25"/>
  <c r="I20" i="25"/>
  <c r="G16" i="25"/>
  <c r="I11" i="25"/>
  <c r="G9" i="25"/>
  <c r="K11" i="25"/>
  <c r="K20" i="25"/>
  <c r="M11" i="25"/>
  <c r="M20" i="25"/>
  <c r="G10" i="25"/>
  <c r="G17" i="25"/>
  <c r="H15" i="24"/>
  <c r="H21" i="24"/>
  <c r="N16" i="24"/>
  <c r="H22" i="24"/>
  <c r="H12" i="24"/>
  <c r="H13" i="24"/>
  <c r="J25" i="24"/>
  <c r="L25" i="24"/>
  <c r="N25" i="24"/>
  <c r="L16" i="24"/>
  <c r="H10" i="24"/>
  <c r="J16" i="24"/>
  <c r="N27" i="24" l="1"/>
  <c r="H25" i="24"/>
  <c r="O22" i="25"/>
  <c r="G20" i="25"/>
  <c r="I22" i="25"/>
  <c r="M22" i="25"/>
  <c r="K22" i="25"/>
  <c r="G11" i="25"/>
  <c r="L27" i="24"/>
  <c r="H16" i="24"/>
  <c r="H27" i="24" s="1"/>
  <c r="J27" i="24"/>
  <c r="G22" i="25" l="1"/>
  <c r="N12" i="1" l="1"/>
  <c r="L12" i="1"/>
  <c r="J12" i="1"/>
  <c r="N10" i="1"/>
  <c r="L10" i="1"/>
  <c r="J10" i="1"/>
  <c r="N22" i="1" l="1"/>
  <c r="L22" i="1"/>
  <c r="J22" i="1"/>
  <c r="N21" i="1"/>
  <c r="L21" i="1"/>
  <c r="J21" i="1"/>
  <c r="H24" i="1" l="1"/>
  <c r="N23" i="1"/>
  <c r="L23" i="1"/>
  <c r="J23" i="1"/>
  <c r="N20" i="1"/>
  <c r="L20" i="1"/>
  <c r="J20" i="1"/>
  <c r="N19" i="1"/>
  <c r="L19" i="1"/>
  <c r="J19" i="1"/>
  <c r="N14" i="1"/>
  <c r="J14" i="1"/>
  <c r="H12" i="1"/>
  <c r="H22" i="1" l="1"/>
  <c r="N25" i="1"/>
  <c r="H21" i="1"/>
  <c r="J25" i="1"/>
  <c r="L25" i="1"/>
  <c r="J16" i="1"/>
  <c r="L16" i="1"/>
  <c r="H14" i="1"/>
  <c r="H15" i="1"/>
  <c r="H13" i="1"/>
  <c r="N16" i="1"/>
  <c r="H10" i="1"/>
  <c r="H25" i="1" l="1"/>
  <c r="N27" i="1"/>
  <c r="L27" i="1"/>
  <c r="J27" i="1"/>
  <c r="H16" i="1"/>
  <c r="H27" i="1" l="1"/>
</calcChain>
</file>

<file path=xl/sharedStrings.xml><?xml version="1.0" encoding="utf-8"?>
<sst xmlns="http://schemas.openxmlformats.org/spreadsheetml/2006/main" count="153" uniqueCount="80">
  <si>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</si>
  <si>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</si>
  <si>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</si>
  <si>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</si>
  <si>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</si>
  <si>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</si>
  <si>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</si>
  <si>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</si>
  <si>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</si>
  <si>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</si>
  <si>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</si>
  <si>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</si>
  <si>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</si>
  <si>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</si>
  <si>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</si>
  <si>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</si>
  <si>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</si>
  <si>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</si>
  <si>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</si>
  <si>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</si>
  <si>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</si>
  <si>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</si>
  <si>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</si>
  <si>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</si>
  <si>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</si>
  <si>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</si>
  <si>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</si>
  <si>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</si>
  <si>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</si>
  <si>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</si>
  <si>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</si>
  <si>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</si>
  <si>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</si>
  <si>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</si>
  <si>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</si>
  <si>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</si>
  <si>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</si>
  <si>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</si>
  <si>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</si>
  <si>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</si>
  <si>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</si>
  <si>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</si>
  <si>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</si>
  <si>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</si>
  <si>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Choose Your Program:</t>
  </si>
  <si>
    <t>All other programs</t>
  </si>
  <si>
    <t>select</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</si>
  <si>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</si>
  <si>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</si>
  <si>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</si>
  <si>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</si>
  <si>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How many credits will you take each quarter?</t>
  </si>
  <si>
    <t>Other Assistance</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</si>
  <si>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</si>
  <si>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PSM in Biomedical Sciences or MS in Clinical Exercise Physiology</t>
  </si>
  <si>
    <t>Online MS in Geographic Information Science</t>
  </si>
  <si>
    <t>$1,718/cr</t>
  </si>
  <si>
    <t>$859/cr</t>
  </si>
  <si>
    <r>
      <t xml:space="preserve">2026-27 Estimated Billing Worksheets
</t>
    </r>
    <r>
      <rPr>
        <b/>
        <i/>
        <sz val="16"/>
        <color theme="1"/>
        <rFont val="Calibri"/>
        <family val="2"/>
        <scheme val="minor"/>
      </rPr>
      <t>Natural Sciences &amp; Mathematics</t>
    </r>
  </si>
  <si>
    <t>2026-27 Estimated Billing Worksheet
Most Programs</t>
  </si>
  <si>
    <t>FALL 2026:</t>
  </si>
  <si>
    <t>WINTER 2027:</t>
  </si>
  <si>
    <t>SPRING 2027:</t>
  </si>
  <si>
    <t>FALL 2026</t>
  </si>
  <si>
    <t>WINTER 2027</t>
  </si>
  <si>
    <t>SPRING 2027</t>
  </si>
  <si>
    <t>Tuition for the 2026-2027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</si>
  <si>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</si>
  <si>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</si>
  <si>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</si>
  <si>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Online MS in Geographic Information Science</t>
  </si>
  <si>
    <t>SUMMER 2027:</t>
  </si>
  <si>
    <t>SUMMER 2027</t>
  </si>
  <si>
    <r>
      <t>1</t>
    </r>
    <r>
      <rPr>
        <sz val="11"/>
        <color theme="1"/>
        <rFont val="Calibri"/>
        <family val="2"/>
        <scheme val="minor"/>
      </rPr>
      <t>Tuition for the 2026-2027 academic year is $859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</si>
  <si>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</si>
  <si>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</si>
  <si>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PSM in Biomedical Sciences or MS in Physiology</t>
  </si>
  <si>
    <t>Tuition for the 2026-2027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</si>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</sst>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3" fillId="0" borderId="0" xfId="2" applyAlignment="1" applyProtection="1">
      <alignment horizontal="left" indent="5"/>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44" fontId="2" fillId="0" borderId="11" xfId="1" applyFont="1" applyBorder="1" applyAlignment="1">
      <alignment horizontal="center"/>
    </xf>
    <xf numFmtId="44" fontId="0" fillId="0" borderId="0" xfId="1" applyFont="1" applyBorder="1"/>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0" fillId="0" borderId="0" xfId="1" applyFont="1" applyFill="1" applyBorder="1"/>
    <xf numFmtId="0" fontId="2" fillId="0" borderId="1" xfId="0" applyFont="1" applyBorder="1"/>
    <xf numFmtId="44" fontId="2" fillId="0" borderId="1" xfId="1" applyFont="1" applyBorder="1"/>
    <xf numFmtId="44" fontId="0" fillId="3" borderId="3" xfId="1" applyFont="1" applyFill="1" applyBorder="1" applyProtection="1"/>
    <xf numFmtId="44" fontId="0" fillId="0" borderId="0" xfId="1" applyFont="1" applyProtection="1"/>
    <xf numFmtId="0" fontId="14" fillId="0" borderId="0" xfId="0" applyFont="1" applyAlignment="1">
      <alignment horizontal="left" vertical="top" indent="3"/>
    </xf>
    <xf numFmtId="0" fontId="0" fillId="0" borderId="1" xfId="0" applyBorder="1" applyAlignment="1" applyProtection="1">
      <alignment horizontal="center"/>
      <protection locked="0"/>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276223</xdr:colOff>
      <xdr:row>1</xdr:row>
      <xdr:rowOff>108070</xdr:rowOff>
    </xdr:from>
    <xdr:to>
      <xdr:col>3</xdr:col>
      <xdr:colOff>739138</xdr:colOff>
      <xdr:row>1</xdr:row>
      <xdr:rowOff>556126</xdr:rowOff>
    </xdr:to>
    <xdr:pic>
      <xdr:nvPicPr>
        <xdr:cNvPr id="3" name="Picture 2">
          <a:extLst>
            <a:ext uri="{FF2B5EF4-FFF2-40B4-BE49-F238E27FC236}">
              <a16:creationId xmlns:a16="http://schemas.microsoft.com/office/drawing/2014/main" id="{6E4DD586-8F4F-459A-A26B-F313535D7B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3" y="298570"/>
          <a:ext cx="1920240" cy="448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311168</xdr:colOff>
      <xdr:row>1</xdr:row>
      <xdr:rowOff>485775</xdr:rowOff>
    </xdr:to>
    <xdr:pic>
      <xdr:nvPicPr>
        <xdr:cNvPr id="2" name="Picture 1">
          <a:extLst>
            <a:ext uri="{FF2B5EF4-FFF2-40B4-BE49-F238E27FC236}">
              <a16:creationId xmlns:a16="http://schemas.microsoft.com/office/drawing/2014/main" id="{BC3063D4-1C4B-4B05-95F9-B5426DABA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7"/>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2:4" ht="17.25" customHeight="1" x14ac:dyDescent="0.25">
      <c r="C1" s="55"/>
    </row>
    <row r="2" spans="2:4" ht="47.25" customHeight="1" x14ac:dyDescent="0.35">
      <c r="B2" s="58" t="s">
        <v>58</v>
      </c>
      <c r="C2" s="59"/>
      <c r="D2" s="59"/>
    </row>
    <row r="3" spans="2:4" ht="8.25" customHeight="1" x14ac:dyDescent="0.25">
      <c r="B3" s="19"/>
      <c r="C3" s="21"/>
      <c r="D3" s="21"/>
    </row>
    <row r="4" spans="2:4" ht="66.75" customHeight="1" x14ac:dyDescent="0.25">
      <c r="B4" s="60" t="s">
        <v>79</v>
      </c>
      <c r="C4" s="60"/>
      <c r="D4" s="60"/>
    </row>
    <row r="5" spans="2:4" ht="21.75" customHeight="1" x14ac:dyDescent="0.25">
      <c r="C5"/>
    </row>
    <row r="6" spans="2:4" ht="27" customHeight="1" x14ac:dyDescent="0.25">
      <c r="B6" s="56" t="s">
        <v>44</v>
      </c>
      <c r="C6"/>
    </row>
    <row r="7" spans="2:4" x14ac:dyDescent="0.25">
      <c r="B7" s="34" t="s">
        <v>54</v>
      </c>
      <c r="C7"/>
    </row>
    <row r="8" spans="2:4" x14ac:dyDescent="0.25">
      <c r="B8" s="34" t="s">
        <v>55</v>
      </c>
      <c r="C8"/>
    </row>
    <row r="9" spans="2:4" x14ac:dyDescent="0.25">
      <c r="B9" s="34" t="s">
        <v>45</v>
      </c>
    </row>
    <row r="10" spans="2:4" x14ac:dyDescent="0.25">
      <c r="B10" s="43"/>
      <c r="C10" s="55"/>
    </row>
    <row r="11" spans="2:4" x14ac:dyDescent="0.25">
      <c r="B11" s="43"/>
      <c r="C11" s="55"/>
    </row>
    <row r="12" spans="2:4" x14ac:dyDescent="0.25">
      <c r="B12" s="43"/>
      <c r="C12" s="55"/>
    </row>
    <row r="13" spans="2:4" x14ac:dyDescent="0.25">
      <c r="C13" s="55"/>
    </row>
    <row r="14" spans="2:4" x14ac:dyDescent="0.25">
      <c r="C14" s="55"/>
    </row>
    <row r="15" spans="2:4" x14ac:dyDescent="0.25">
      <c r="C15" s="55"/>
    </row>
    <row r="16" spans="2:4" x14ac:dyDescent="0.25">
      <c r="B16" s="57" t="s">
        <v>13</v>
      </c>
      <c r="C16" s="57"/>
      <c r="D16" s="57"/>
    </row>
    <row r="17" spans="3:3" x14ac:dyDescent="0.25">
      <c r="C17" s="55"/>
    </row>
  </sheetData>
  <sheetProtection algorithmName="SHA-512" hashValue="Pc4RJgXB3lhZwuLnSNK811GZM236IVN6oh39eyFR+ujBLadSDa5cDx3rFaknrxHBqRqXl7At+NCpikBNkaQotw==" saltValue="A2ya3D+M759lo4z6m7wkRw==" spinCount="100000" sheet="1" objects="1" scenarios="1" selectLockedCells="1"/>
  <mergeCells count="3">
    <mergeCell ref="B16:D16"/>
    <mergeCell ref="B2:D2"/>
    <mergeCell ref="B4:D4"/>
  </mergeCells>
  <hyperlinks>
    <hyperlink ref="B9" location="'Most Programs'!A1" display="All other programs" xr:uid="{00000000-0004-0000-0000-000000000000}"/>
    <hyperlink ref="B8" location="'Online GIS'!A1" display="Online MS in Geographic Information Science" xr:uid="{90787ED2-55A8-45DF-AD62-8F61DA7697D2}"/>
    <hyperlink ref="B7" location="'PSM Bio, MA Phys'!A1" display="PSM in Biomedical Sciences or MS in Clinical Exercise Physiology"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1" t="s">
        <v>76</v>
      </c>
      <c r="F2" s="61"/>
      <c r="G2" s="61"/>
      <c r="H2" s="61"/>
      <c r="I2" s="61"/>
      <c r="J2" s="61"/>
      <c r="K2" s="61"/>
      <c r="L2" s="61"/>
      <c r="M2" s="61"/>
      <c r="N2" s="61"/>
      <c r="O2" s="61"/>
    </row>
    <row r="3" spans="2:15" ht="8.25" customHeight="1" x14ac:dyDescent="0.25">
      <c r="B3" s="19"/>
      <c r="C3" s="19"/>
      <c r="D3" s="19"/>
      <c r="E3" s="19"/>
      <c r="F3" s="19"/>
      <c r="G3" s="19"/>
      <c r="H3" s="20"/>
      <c r="I3" s="21"/>
      <c r="J3" s="21"/>
      <c r="K3" s="21"/>
      <c r="L3" s="21"/>
      <c r="M3" s="21"/>
      <c r="N3" s="21"/>
      <c r="O3" s="21"/>
    </row>
    <row r="4" spans="2:15" ht="10.5" customHeight="1" x14ac:dyDescent="0.25">
      <c r="J4" s="37"/>
      <c r="L4" s="37"/>
      <c r="N4" s="37"/>
    </row>
    <row r="5" spans="2:15" x14ac:dyDescent="0.25">
      <c r="J5" s="37" t="s">
        <v>60</v>
      </c>
      <c r="L5" s="37" t="s">
        <v>61</v>
      </c>
      <c r="N5" s="37" t="s">
        <v>62</v>
      </c>
    </row>
    <row r="6" spans="2:15" ht="18" customHeight="1" x14ac:dyDescent="0.3">
      <c r="D6" s="6" t="s">
        <v>14</v>
      </c>
      <c r="E6" s="27"/>
      <c r="F6" s="27"/>
      <c r="G6" s="27"/>
      <c r="H6" s="27"/>
      <c r="I6" s="27"/>
      <c r="J6" s="36" t="s">
        <v>46</v>
      </c>
      <c r="L6" s="36" t="s">
        <v>46</v>
      </c>
      <c r="M6" s="22"/>
      <c r="N6" s="36" t="s">
        <v>46</v>
      </c>
      <c r="O6" s="27"/>
    </row>
    <row r="7" spans="2:15" ht="6" customHeight="1" x14ac:dyDescent="0.25"/>
    <row r="8" spans="2:15" ht="15.75" thickBot="1" x14ac:dyDescent="0.3">
      <c r="B8" s="1" t="s">
        <v>7</v>
      </c>
      <c r="C8" s="1"/>
      <c r="D8" s="2"/>
      <c r="E8" s="2"/>
      <c r="F8" s="2"/>
      <c r="G8" s="2"/>
      <c r="H8" s="4" t="s">
        <v>3</v>
      </c>
      <c r="I8" s="3"/>
      <c r="J8" s="4" t="s">
        <v>63</v>
      </c>
      <c r="K8" s="3"/>
      <c r="L8" s="4" t="s">
        <v>64</v>
      </c>
      <c r="M8" s="4"/>
      <c r="N8" s="4" t="s">
        <v>65</v>
      </c>
      <c r="O8" s="2"/>
    </row>
    <row r="9" spans="2:15" ht="9" customHeight="1" x14ac:dyDescent="0.25"/>
    <row r="10" spans="2:15" ht="21.75" customHeight="1" x14ac:dyDescent="0.25">
      <c r="B10" s="9" t="s">
        <v>1</v>
      </c>
      <c r="C10" s="9"/>
      <c r="D10" s="62"/>
      <c r="E10" s="62"/>
      <c r="F10" s="10"/>
      <c r="G10" s="10"/>
      <c r="H10" s="11">
        <f>J10+L10+N10</f>
        <v>0</v>
      </c>
      <c r="I10" s="10"/>
      <c r="J10" s="11">
        <f>VLOOKUP(J6,Data!A2:D22,3,FALSE)</f>
        <v>0</v>
      </c>
      <c r="K10" s="10"/>
      <c r="L10" s="11">
        <f>VLOOKUP(L6,Data!A2:D22,3,FALSE)</f>
        <v>0</v>
      </c>
      <c r="M10" s="11"/>
      <c r="N10" s="11">
        <f>VLOOKUP(N6,Data!A2:D22,3,FALSE)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64" t="s">
        <v>43</v>
      </c>
      <c r="C14" s="64"/>
      <c r="D14" s="64"/>
      <c r="E14" s="65"/>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66" t="s">
        <v>48</v>
      </c>
      <c r="C15" s="66"/>
      <c r="D15" s="66"/>
      <c r="E15" s="66"/>
      <c r="F15" s="45"/>
      <c r="G15" s="30"/>
      <c r="H15" s="31">
        <f>J15+L15+N15</f>
        <v>0</v>
      </c>
      <c r="I15" s="30"/>
      <c r="J15" s="44">
        <f>IF(AND(J6&lt;&gt;"select", J6&lt;&gt;"not enrolled",J6&lt;&gt;"4 credits",J6&lt;&gt;"5 credits",J6&lt;&gt;"6 credits",J6&lt;&gt;"7 credits"), 258, 0)</f>
        <v>0</v>
      </c>
      <c r="K15" s="30"/>
      <c r="L15" s="44">
        <f>IF(AND(L6&lt;&gt;"select", L6&lt;&gt;"not enrolled",L6&lt;&gt;"4 credits",L6&lt;&gt;"5 credits",L6&lt;&gt;"6 credits",L6&lt;&gt;"7 credits"), 258, 0)</f>
        <v>0</v>
      </c>
      <c r="M15" s="31"/>
      <c r="N15" s="44">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63</v>
      </c>
      <c r="K18" s="3"/>
      <c r="L18" s="4" t="s">
        <v>64</v>
      </c>
      <c r="M18" s="4"/>
      <c r="N18" s="4" t="s">
        <v>65</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7" t="s">
        <v>21</v>
      </c>
      <c r="C23" s="67"/>
      <c r="D23" s="67"/>
      <c r="E23" s="67"/>
      <c r="F23" s="67"/>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8" t="s">
        <v>22</v>
      </c>
      <c r="C24" s="68"/>
      <c r="D24" s="68"/>
      <c r="E24" s="68"/>
      <c r="F24" s="68"/>
      <c r="G24" s="68"/>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9">
        <v>1</v>
      </c>
      <c r="C30" t="s">
        <v>77</v>
      </c>
      <c r="D30" s="38"/>
      <c r="E30" s="38"/>
      <c r="F30" s="38"/>
      <c r="G30" s="38"/>
      <c r="H30" s="38"/>
      <c r="I30" s="38"/>
      <c r="J30" s="38"/>
      <c r="K30" s="38"/>
      <c r="L30" s="38"/>
      <c r="M30" s="38"/>
      <c r="N30" s="38"/>
      <c r="O30" s="38"/>
    </row>
    <row r="31" spans="2:15" ht="18" customHeight="1" x14ac:dyDescent="0.25">
      <c r="B31" s="41">
        <v>2</v>
      </c>
      <c r="C31" t="s">
        <v>67</v>
      </c>
      <c r="H31"/>
      <c r="J31"/>
      <c r="L31"/>
      <c r="M31"/>
      <c r="N31"/>
    </row>
    <row r="32" spans="2:15" ht="32.25" customHeight="1" x14ac:dyDescent="0.25">
      <c r="B32" s="40">
        <v>3</v>
      </c>
      <c r="C32" s="69" t="s">
        <v>78</v>
      </c>
      <c r="D32" s="69"/>
      <c r="E32" s="69"/>
      <c r="F32" s="69"/>
      <c r="G32" s="69"/>
      <c r="H32" s="69"/>
      <c r="I32" s="69"/>
      <c r="J32" s="69"/>
      <c r="K32" s="69"/>
      <c r="L32" s="69"/>
      <c r="M32" s="69"/>
      <c r="N32" s="69"/>
      <c r="O32" s="69"/>
    </row>
    <row r="33" spans="2:15" ht="32.25" customHeight="1" x14ac:dyDescent="0.25">
      <c r="B33" s="40">
        <v>4</v>
      </c>
      <c r="C33" s="69" t="s">
        <v>47</v>
      </c>
      <c r="D33" s="69"/>
      <c r="E33" s="69"/>
      <c r="F33" s="69"/>
      <c r="G33" s="69"/>
      <c r="H33" s="69"/>
      <c r="I33" s="69"/>
      <c r="J33" s="69"/>
      <c r="K33" s="69"/>
      <c r="L33" s="69"/>
      <c r="M33" s="69"/>
      <c r="N33" s="69"/>
      <c r="O33" s="69"/>
    </row>
    <row r="34" spans="2:15" ht="62.25" customHeight="1" x14ac:dyDescent="0.25">
      <c r="B34" s="40">
        <v>5</v>
      </c>
      <c r="C34" s="69" t="s">
        <v>69</v>
      </c>
      <c r="D34" s="69"/>
      <c r="E34" s="69"/>
      <c r="F34" s="69"/>
      <c r="G34" s="69"/>
      <c r="H34" s="69"/>
      <c r="I34" s="69"/>
      <c r="J34" s="69"/>
      <c r="K34" s="69"/>
      <c r="L34" s="69"/>
      <c r="M34" s="69"/>
      <c r="N34" s="69"/>
      <c r="O34" s="69"/>
    </row>
    <row r="35" spans="2:15" ht="21.75" customHeight="1" x14ac:dyDescent="0.25"/>
    <row r="37" spans="2:15" x14ac:dyDescent="0.25">
      <c r="B37" s="63" t="s">
        <v>13</v>
      </c>
      <c r="C37" s="63"/>
      <c r="D37" s="63"/>
      <c r="E37" s="63"/>
      <c r="F37" s="63"/>
      <c r="G37" s="63"/>
      <c r="H37" s="63"/>
      <c r="I37" s="63"/>
      <c r="J37" s="63"/>
      <c r="K37" s="63"/>
      <c r="L37" s="63"/>
      <c r="M37" s="63"/>
      <c r="N37" s="63"/>
      <c r="O37" s="63"/>
    </row>
  </sheetData>
  <sheetProtection algorithmName="SHA-512" hashValue="DuBWIsAnCW2FqxR/s/J7RepyA6sFFwhVjgQljxMKyZLRcLXvIRXmBKuWQoMtoNZS/WoZLxcUAnCkZBlOhemnTg==" saltValue="fb9qKYKZQ+kk+BZHPfuz8g==" spinCount="100000" sheet="1" selectLockedCells="1"/>
  <mergeCells count="10">
    <mergeCell ref="E2:O2"/>
    <mergeCell ref="D10:E10"/>
    <mergeCell ref="B37:O37"/>
    <mergeCell ref="B14:E14"/>
    <mergeCell ref="B15:E15"/>
    <mergeCell ref="B23:F23"/>
    <mergeCell ref="B24:G24"/>
    <mergeCell ref="C34:O34"/>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D37D-C374-47FD-A497-AF2BD861009E}">
  <dimension ref="B1:O31"/>
  <sheetViews>
    <sheetView showGridLines="0" showRowColHeaders="0" workbookViewId="0">
      <selection activeCell="I5" sqref="I5"/>
    </sheetView>
  </sheetViews>
  <sheetFormatPr defaultRowHeight="15" x14ac:dyDescent="0.25"/>
  <cols>
    <col min="1" max="1" width="4.140625" customWidth="1"/>
    <col min="2" max="3" width="8.85546875"/>
    <col min="4" max="4" width="14" customWidth="1"/>
    <col min="5" max="5" width="13.85546875" customWidth="1"/>
    <col min="6" max="6" width="4.28515625" customWidth="1"/>
    <col min="7" max="7" width="15" customWidth="1"/>
    <col min="8" max="8" width="2.85546875" customWidth="1"/>
    <col min="9" max="9" width="15" customWidth="1"/>
    <col min="10" max="10" width="2.85546875" customWidth="1"/>
    <col min="11" max="11" width="15" customWidth="1"/>
    <col min="12" max="12" width="2.85546875" customWidth="1"/>
    <col min="13" max="13" width="15" customWidth="1"/>
    <col min="14" max="14" width="2.85546875" customWidth="1"/>
    <col min="15" max="15" width="15" customWidth="1"/>
  </cols>
  <sheetData>
    <row r="1" spans="2:15" x14ac:dyDescent="0.25">
      <c r="G1" s="5"/>
      <c r="I1" s="5"/>
      <c r="K1" s="5"/>
      <c r="L1" s="5"/>
      <c r="M1" s="5"/>
      <c r="N1" s="5"/>
      <c r="O1" s="5"/>
    </row>
    <row r="2" spans="2:15" ht="47.25" customHeight="1" x14ac:dyDescent="0.35">
      <c r="G2" s="58" t="s">
        <v>70</v>
      </c>
      <c r="H2" s="58"/>
      <c r="I2" s="58"/>
      <c r="J2" s="58"/>
      <c r="K2" s="58"/>
      <c r="L2" s="58"/>
      <c r="M2" s="58"/>
      <c r="N2" s="58"/>
      <c r="O2" s="58"/>
    </row>
    <row r="3" spans="2:15" ht="21" x14ac:dyDescent="0.25">
      <c r="B3" s="19"/>
      <c r="C3" s="19"/>
      <c r="D3" s="19"/>
      <c r="E3" s="19"/>
      <c r="F3" s="19"/>
      <c r="G3" s="20"/>
      <c r="H3" s="21"/>
      <c r="I3" s="21"/>
      <c r="J3" s="21"/>
      <c r="K3" s="21"/>
      <c r="L3" s="21"/>
      <c r="M3" s="21"/>
      <c r="N3" s="21"/>
      <c r="O3" s="21"/>
    </row>
    <row r="4" spans="2:15" x14ac:dyDescent="0.25">
      <c r="G4" s="5"/>
      <c r="I4" s="46" t="s">
        <v>60</v>
      </c>
      <c r="K4" s="46" t="s">
        <v>61</v>
      </c>
      <c r="L4" s="47"/>
      <c r="M4" s="46" t="s">
        <v>62</v>
      </c>
      <c r="N4" s="47"/>
      <c r="O4" s="46" t="s">
        <v>71</v>
      </c>
    </row>
    <row r="5" spans="2:15" ht="18.75" x14ac:dyDescent="0.3">
      <c r="C5" s="6" t="s">
        <v>51</v>
      </c>
      <c r="E5" s="27"/>
      <c r="F5" s="27"/>
      <c r="G5" s="27"/>
      <c r="H5" s="27"/>
      <c r="I5" s="48" t="s">
        <v>46</v>
      </c>
      <c r="K5" s="49" t="s">
        <v>46</v>
      </c>
      <c r="M5" s="50" t="s">
        <v>46</v>
      </c>
      <c r="O5" s="50" t="s">
        <v>46</v>
      </c>
    </row>
    <row r="6" spans="2:15" x14ac:dyDescent="0.25">
      <c r="G6" s="5"/>
      <c r="I6" s="5"/>
      <c r="K6" s="5"/>
      <c r="L6" s="5"/>
      <c r="M6" s="5"/>
      <c r="N6" s="5"/>
      <c r="O6" s="5"/>
    </row>
    <row r="7" spans="2:15" ht="15.75" thickBot="1" x14ac:dyDescent="0.3">
      <c r="B7" s="1" t="s">
        <v>7</v>
      </c>
      <c r="C7" s="2"/>
      <c r="D7" s="2"/>
      <c r="E7" s="2"/>
      <c r="F7" s="2"/>
      <c r="G7" s="4" t="s">
        <v>3</v>
      </c>
      <c r="H7" s="3"/>
      <c r="I7" s="4" t="s">
        <v>63</v>
      </c>
      <c r="J7" s="3"/>
      <c r="K7" s="4" t="s">
        <v>64</v>
      </c>
      <c r="L7" s="4"/>
      <c r="M7" s="4" t="s">
        <v>65</v>
      </c>
      <c r="N7" s="4"/>
      <c r="O7" s="4" t="s">
        <v>72</v>
      </c>
    </row>
    <row r="8" spans="2:15" x14ac:dyDescent="0.25">
      <c r="G8" s="5"/>
      <c r="I8" s="5"/>
      <c r="K8" s="5"/>
      <c r="L8" s="5"/>
      <c r="M8" s="5"/>
      <c r="N8" s="5"/>
      <c r="O8" s="5"/>
    </row>
    <row r="9" spans="2:15" ht="21.75" customHeight="1" x14ac:dyDescent="0.25">
      <c r="B9" s="9" t="s">
        <v>1</v>
      </c>
      <c r="C9" s="62"/>
      <c r="D9" s="62"/>
      <c r="E9" s="10"/>
      <c r="F9" s="10"/>
      <c r="G9" s="11">
        <f>I9+K9+M9+O9</f>
        <v>0</v>
      </c>
      <c r="H9" s="10"/>
      <c r="I9" s="11">
        <f>VLOOKUP(I5,Data!A2:D22,3,FALSE)</f>
        <v>0</v>
      </c>
      <c r="J9" s="10"/>
      <c r="K9" s="11">
        <f>VLOOKUP(K5,Data!A2:D22,3,FALSE)</f>
        <v>0</v>
      </c>
      <c r="L9" s="11"/>
      <c r="M9" s="11">
        <f>VLOOKUP(M5,Data!A2:D22,3,FALSE)</f>
        <v>0</v>
      </c>
      <c r="N9" s="11"/>
      <c r="O9" s="11">
        <f>VLOOKUP(O5,Data!A2:D22,3,FALSE)</f>
        <v>0</v>
      </c>
    </row>
    <row r="10" spans="2:15" ht="21.75" customHeight="1" x14ac:dyDescent="0.25">
      <c r="B10" s="35" t="s">
        <v>2</v>
      </c>
      <c r="G10" s="51">
        <f>I10+K10+M10+O10</f>
        <v>0</v>
      </c>
      <c r="I10" s="51">
        <f>VLOOKUP(I5,Data!A2:D22,4,FALSE)</f>
        <v>0</v>
      </c>
      <c r="K10" s="51">
        <f>VLOOKUP(K5,Data!A2:D22,4,FALSE)</f>
        <v>0</v>
      </c>
      <c r="L10" s="51"/>
      <c r="M10" s="51">
        <f>VLOOKUP(M5,Data!A2:D22,4,FALSE)</f>
        <v>0</v>
      </c>
      <c r="N10" s="51"/>
      <c r="O10" s="51">
        <f>VLOOKUP(O5,Data!A2:D22,4,FALSE)</f>
        <v>0</v>
      </c>
    </row>
    <row r="11" spans="2:15" ht="21.75" customHeight="1" x14ac:dyDescent="0.25">
      <c r="B11" s="19"/>
      <c r="C11" s="52" t="s">
        <v>6</v>
      </c>
      <c r="D11" s="19"/>
      <c r="E11" s="19"/>
      <c r="F11" s="19"/>
      <c r="G11" s="53">
        <f>SUM(G9:G10)</f>
        <v>0</v>
      </c>
      <c r="H11" s="19"/>
      <c r="I11" s="53">
        <f>SUM(I9:I10)</f>
        <v>0</v>
      </c>
      <c r="J11" s="19"/>
      <c r="K11" s="53">
        <f>SUM(K9:K10)</f>
        <v>0</v>
      </c>
      <c r="L11" s="53"/>
      <c r="M11" s="53">
        <f>SUM(M9:M10)</f>
        <v>0</v>
      </c>
      <c r="N11" s="53"/>
      <c r="O11" s="53">
        <f>SUM(O9:O10)</f>
        <v>0</v>
      </c>
    </row>
    <row r="12" spans="2:15" ht="24" customHeight="1" x14ac:dyDescent="0.25">
      <c r="G12" s="5"/>
      <c r="I12" s="5"/>
      <c r="K12" s="5"/>
      <c r="L12" s="5"/>
      <c r="M12" s="5"/>
      <c r="N12" s="5"/>
      <c r="O12" s="5"/>
    </row>
    <row r="13" spans="2:15" ht="15.75" customHeight="1" thickBot="1" x14ac:dyDescent="0.3">
      <c r="B13" s="1" t="s">
        <v>10</v>
      </c>
      <c r="C13" s="2"/>
      <c r="D13" s="2"/>
      <c r="E13" s="2"/>
      <c r="F13" s="2"/>
      <c r="G13" s="4" t="s">
        <v>3</v>
      </c>
      <c r="H13" s="3"/>
      <c r="I13" s="4" t="s">
        <v>63</v>
      </c>
      <c r="J13" s="3"/>
      <c r="K13" s="4" t="s">
        <v>64</v>
      </c>
      <c r="L13" s="4"/>
      <c r="M13" s="4" t="s">
        <v>65</v>
      </c>
      <c r="N13" s="4"/>
      <c r="O13" s="4" t="s">
        <v>72</v>
      </c>
    </row>
    <row r="14" spans="2:15" ht="21.75" customHeight="1" x14ac:dyDescent="0.25">
      <c r="B14" t="s">
        <v>15</v>
      </c>
      <c r="G14" s="15"/>
      <c r="I14" s="5">
        <f>IF((AND(I5&lt;&gt;"not enrolled",K5&lt;&gt;"not enrolled",M5&lt;&gt;"not enrolled",O5&lt;&gt;"not enrolled")),(G14/4), IF((AND(I5&lt;&gt;"not enrolled",K5&lt;&gt;"not enrolled",M5&lt;&gt;"not enrolled",O5="not enrolled")),(G14/3), IF((AND(I5&lt;&gt;"not enrolled",K5&lt;&gt;"not enrolled",M5="not enrolled",O5="not enrolled")),(G14/2), IF((AND(I5&lt;&gt;"not enrolled",K5="not enrolled",M5="not enrolled",O5="not enrolled")),(G14/1), 0))))</f>
        <v>0</v>
      </c>
      <c r="K14" s="5">
        <f>IF((AND(I5&lt;&gt;"not enrolled",K5&lt;&gt;"not enrolled",M5&lt;&gt;"not enrolled",O5&lt;&gt;"not enrolled")),(G14/4), IF((AND(I5&lt;&gt;"not enrolled",K5&lt;&gt;"not enrolled",M5&lt;&gt;"not enrolled",O5="not enrolled")),(G14/3), IF((AND(I5="not enrolled",K5&lt;&gt;"not enrolled",M5&lt;&gt;"not enrolled",O5&lt;&gt;"not enrolled")),(G14/3), IF((AND(I5&lt;&gt;"not enrolled",K5&lt;&gt;"not enrolled",M5="not enrolled",O5="not enrolled")),(G14/2), 0))))</f>
        <v>0</v>
      </c>
      <c r="L14" s="5"/>
      <c r="M14" s="5">
        <f>IF((AND(I5&lt;&gt;"not enrolled",K5&lt;&gt;"not enrolled",M5&lt;&gt;"not enrolled",O5&lt;&gt;"not enrolled")),(G14/4), IF((AND(I5&lt;&gt;"not enrolled",K5&lt;&gt;"not enrolled",M5&lt;&gt;"not enrolled",O5="not enrolled")),(G14/3), IF((AND(I5="not enrolled",K5&lt;&gt;"not enrolled",M5&lt;&gt;"not enrolled",O5&lt;&gt;"not enrolled")),(G14/3), IF((AND(I5="not enrolled",K5="not enrolled",M5&lt;&gt;"not enrolled",O5&lt;&gt;"not enrolled")),(G14/2), 0))))</f>
        <v>0</v>
      </c>
      <c r="N14" s="5"/>
      <c r="O14" s="5">
        <f>IF((AND(I5&lt;&gt;"not enrolled",K5&lt;&gt;"not enrolled",M5&lt;&gt;"not enrolled",O5&lt;&gt;"not enrolled")),(G14/4), IF((AND(I5="not enrolled",K5&lt;&gt;"not enrolled",M5&lt;&gt;"not enrolled",O5&lt;&gt;"not enrolled")),(G14/3), IF((AND(I5="not enrolled",K5="not enrolled",M5&lt;&gt;"not enrolled",O5&lt;&gt;"not enrolled")),(G14/2),  IF((AND(I5="not enrolled",K5="not enrolled",M5="not enrolled",O5&lt;&gt;"not enrolled")),(G14), 0))))</f>
        <v>0</v>
      </c>
    </row>
    <row r="15" spans="2:15" ht="21.75" customHeight="1" x14ac:dyDescent="0.25">
      <c r="B15" s="10" t="s">
        <v>8</v>
      </c>
      <c r="C15" s="10"/>
      <c r="D15" s="10"/>
      <c r="E15" s="10"/>
      <c r="F15" s="10"/>
      <c r="G15" s="16"/>
      <c r="H15" s="10"/>
      <c r="I15" s="11">
        <f>IF((AND(I5&lt;&gt;"not enrolled",K5&lt;&gt;"not enrolled",M5&lt;&gt;"not enrolled",O5&lt;&gt;"not enrolled")),(G15/4), IF((AND(I5&lt;&gt;"not enrolled",K5&lt;&gt;"not enrolled",M5&lt;&gt;"not enrolled",O5="not enrolled")),(G15/3), IF((AND(I5&lt;&gt;"not enrolled",K5&lt;&gt;"not enrolled",M5="not enrolled",O5="not enrolled")),(G15/2), IF((AND(I5&lt;&gt;"not enrolled",K5="not enrolled",M5="not enrolled",O5="not enrolled")),(G15/1), 0))))</f>
        <v>0</v>
      </c>
      <c r="J15" s="10"/>
      <c r="K15" s="11">
        <f>IF((AND(I5&lt;&gt;"not enrolled",K5&lt;&gt;"not enrolled",M5&lt;&gt;"not enrolled",O5&lt;&gt;"not enrolled")),(G15/4), IF((AND(I5&lt;&gt;"not enrolled",K5&lt;&gt;"not enrolled",M5&lt;&gt;"not enrolled",O5="not enrolled")),(G15/3), IF((AND(I5="not enrolled",K5&lt;&gt;"not enrolled",M5&lt;&gt;"not enrolled",O5&lt;&gt;"not enrolled")),(G15/3), IF((AND(I5&lt;&gt;"not enrolled",K5&lt;&gt;"not enrolled",M5="not enrolled",O5="not enrolled")),(G15/2), 0))))</f>
        <v>0</v>
      </c>
      <c r="L15" s="11"/>
      <c r="M15" s="11">
        <f>IF((AND(I5&lt;&gt;"not enrolled",K5&lt;&gt;"not enrolled",M5&lt;&gt;"not enrolled",O5&lt;&gt;"not enrolled")),(G15/4), IF((AND(I5&lt;&gt;"not enrolled",K5&lt;&gt;"not enrolled",M5&lt;&gt;"not enrolled",O5="not enrolled")),(G15/3), IF((AND(I5="not enrolled",K5&lt;&gt;"not enrolled",M5&lt;&gt;"not enrolled",O5&lt;&gt;"not enrolled")),(G15/3), IF((AND(I5="not enrolled",K5="not enrolled",M5&lt;&gt;"not enrolled",O5&lt;&gt;"not enrolled")),(G15/2), 0))))</f>
        <v>0</v>
      </c>
      <c r="N15" s="11"/>
      <c r="O15" s="11">
        <f>IF((AND(I5&lt;&gt;"not enrolled",K5&lt;&gt;"not enrolled",M5&lt;&gt;"not enrolled",O5&lt;&gt;"not enrolled")),(G15/4), IF((AND(I5="not enrolled",K5&lt;&gt;"not enrolled",M5&lt;&gt;"not enrolled",O5&lt;&gt;"not enrolled")),(G15/3), IF((AND(I5="not enrolled",K5="not enrolled",M5&lt;&gt;"not enrolled",O5&lt;&gt;"not enrolled")),(G15/2),  IF((AND(I5="not enrolled",K5="not enrolled",M5="not enrolled",O5&lt;&gt;"not enrolled")),(G15), 0))))</f>
        <v>0</v>
      </c>
    </row>
    <row r="16" spans="2:15" ht="21.75" customHeight="1" x14ac:dyDescent="0.25">
      <c r="B16" t="s">
        <v>17</v>
      </c>
      <c r="E16" s="17"/>
      <c r="G16" s="5">
        <f>SUM(I16,K16,M16,O16)</f>
        <v>0</v>
      </c>
      <c r="I16" s="5">
        <f>IF((AND(I5&lt;&gt;"not enrolled",K5&lt;&gt;"not enrolled",M5&lt;&gt;"not enrolled",O5&lt;&gt;"not enrolled")),ROUND(((E16-(E16*0.01057))/4),0), IF((AND(I5&lt;&gt;"not enrolled",K5&lt;&gt;"not enrolled",M5&lt;&gt;"not enrolled",O5="not enrolled")),ROUND(((E16-(E16*0.01057))/3),0), IF((AND(I5&lt;&gt;"not enrolled",K5&lt;&gt;"not enrolled",M5="not enrolled",O5="not enrolled")),ROUND(((E16-(E16*0.01057))/2),0), IF((AND(I5&lt;&gt;"not enrolled",K5="not enrolled",M5="not enrolled",O5="not enrolled")),ROUND(((E16-(E16*0.01057))/1),0), 0))))</f>
        <v>0</v>
      </c>
      <c r="K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IF((AND(I5&lt;&gt;"not enrolled",K5&lt;&gt;"not enrolled",M5="not enrolled",O5="not enrolled")),ROUND(((E16-(E16*0.01057))/2),0), 0))))</f>
        <v>0</v>
      </c>
      <c r="L16" s="5"/>
      <c r="M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IF((AND(I5="not enrolled",K5="not enrolled",M5&lt;&gt;"not enrolled",O5&lt;&gt;"not enrolled")),ROUND(((E16-(E16*0.01057))/2),0), 0))))</f>
        <v>0</v>
      </c>
      <c r="N16" s="5"/>
      <c r="O16" s="5">
        <f>IF((AND(I5&lt;&gt;"not enrolled",K5&lt;&gt;"not enrolled",M5&lt;&gt;"not enrolled",O5&lt;&gt;"not enrolled")),ROUND(((E16-(E16*0.01057))/4),0), IF((AND(I5="not enrolled",K5&lt;&gt;"not enrolled",M5&lt;&gt;"not enrolled",O5&lt;&gt;"not enrolled")),ROUND(((E16-(E16*0.01057))/3),0), IF((AND(I5="not enrolled",K5="not enrolled",M5&lt;&gt;"not enrolled",O5&lt;&gt;"not enrolled")),ROUND(((E16-(E16*0.01057))/2),0),  IF((AND(I5="not enrolled",K5="not enrolled",M5="not enrolled",O5&lt;&gt;"not enrolled")),ROUND(((E16-(E16*0.01057))/1),0), 0))))</f>
        <v>0</v>
      </c>
    </row>
    <row r="17" spans="2:15" ht="21.75" customHeight="1" x14ac:dyDescent="0.25">
      <c r="B17" s="10" t="s">
        <v>18</v>
      </c>
      <c r="C17" s="10"/>
      <c r="D17" s="10"/>
      <c r="E17" s="17"/>
      <c r="F17" s="10"/>
      <c r="G17" s="11">
        <f>SUM(I17,K17,M17,O17)</f>
        <v>0</v>
      </c>
      <c r="H17" s="10"/>
      <c r="I17" s="11">
        <f>IF((AND(I5&lt;&gt;"not enrolled",K5&lt;&gt;"not enrolled",M5&lt;&gt;"not enrolled",O5&lt;&gt;"not enrolled")),ROUND(((E17-(E17*0.04228))/4),0), IF((AND(I5&lt;&gt;"not enrolled",K5&lt;&gt;"not enrolled",M5&lt;&gt;"not enrolled",O5="not enrolled")),ROUND(((E17-(E17*0.04228))/3),0), IF((AND(I5&lt;&gt;"not enrolled",K5&lt;&gt;"not enrolled",M5="not enrolled",O5="not enrolled")),ROUND(((E17-(E17*0.04228))/2),0), IF((AND(I5&lt;&gt;"not enrolled",K5="not enrolled",M5="not enrolled",O5="not enrolled")),ROUND(((E17-(E17*0.04228))/1),0), 0))))</f>
        <v>0</v>
      </c>
      <c r="J17" s="10"/>
      <c r="K17" s="11">
        <f>IF((AND(I5&lt;&gt;"not enrolled",K5&lt;&gt;"not enrolled",M5&lt;&gt;"not enrolled",O5&lt;&gt;"not enrolled")),ROUND(((E17-(E17*0.04228))/4),0), IF((AND(I5&lt;&gt;"not enrolled",K5&lt;&gt;"not enrolled",M5&lt;&gt;"not enrolled",O5="not enrolled")),ROUND(((E17-(E17*0.04228))/3),0), IF((AND(I5="not enrolled",K5&lt;&gt;"not enrolled",M5&lt;&gt;"not enrolled",O5&lt;&gt;"not enrolled")),ROUND(((E17-(E17*0.04228))/3),0), IF((AND(I5&lt;&gt;"not enrolled",K5&lt;&gt;"not enrolled",M5="not enrolled",O5="not enrolled")),ROUND(((E17-(E17*0.04228))/2),0), 0))))</f>
        <v>0</v>
      </c>
      <c r="L17" s="11"/>
      <c r="M17" s="11">
        <f>IF((AND(I5&lt;&gt;"not enrolled",K5&lt;&gt;"not enrolled",M5&lt;&gt;"not enrolled",O5&lt;&gt;"not enrolled")),ROUND(((E17-(E17*0.04228))/4),0), IF((AND(I5&lt;&gt;"not enrolled",K5&lt;&gt;"not enrolled",M5&lt;&gt;"not enrolled",O5="not enrolled")),ROUND(((E17-(E17*0.0428))/3),0), IF((AND(I5="not enrolled",K5&lt;&gt;"not enrolled",M5&lt;&gt;"not enrolled",O5&lt;&gt;"not enrolled")),ROUND(((E17-(E17*0.04228))/3),0), IF((AND(I5="not enrolled",K5="not enrolled",M5&lt;&gt;"not enrolled",O5&lt;&gt;"not enrolled")),ROUND(((E17-(E17*0.04228))/2),0), 0))))</f>
        <v>0</v>
      </c>
      <c r="N17" s="11"/>
      <c r="O17" s="11">
        <f>IF((AND(I5&lt;&gt;"not enrolled",K5&lt;&gt;"not enrolled",M5&lt;&gt;"not enrolled",O5&lt;&gt;"not enrolled")),ROUND(((E17-(E17*0.04228))/4),0), IF((AND(I5="not enrolled",K5&lt;&gt;"not enrolled",M5&lt;&gt;"not enrolled",O5&lt;&gt;"not enrolled")),ROUND(((E17-(E17*0.04228))/3),0), IF((AND(I5="not enrolled",K5="not enrolled",M5&lt;&gt;"not enrolled",O5&lt;&gt;"not enrolled")),ROUND(((E17-(E17*0.04228))/2),0),  IF((AND(I5="not enrolled",K5="not enrolled",M5="not enrolled",O5&lt;&gt;"not enrolled")),ROUND(((E17-(E17*0.04228))/1),0), 0))))</f>
        <v>0</v>
      </c>
    </row>
    <row r="18" spans="2:15" ht="21.75" customHeight="1" x14ac:dyDescent="0.25">
      <c r="B18" t="s">
        <v>52</v>
      </c>
      <c r="G18" s="16"/>
      <c r="I18" s="5">
        <f>IF((AND(I5&lt;&gt;"not enrolled",K5&lt;&gt;"not enrolled",M5&lt;&gt;"not enrolled",O5&lt;&gt;"not enrolled")),(G18/4), IF((AND(I5&lt;&gt;"not enrolled",K5&lt;&gt;"not enrolled",M5&lt;&gt;"not enrolled",O5="not enrolled")),(G18/3), IF((AND(I5&lt;&gt;"not enrolled",K5&lt;&gt;"not enrolled",M5="not enrolled",O5="not enrolled")),(G18/2), IF((AND(I5&lt;&gt;"not enrolled",K5="not enrolled",M5="not enrolled",O5="not enrolled")),(G18/1), 0))))</f>
        <v>0</v>
      </c>
      <c r="K18" s="5">
        <f>IF((AND(I5&lt;&gt;"not enrolled",K5&lt;&gt;"not enrolled",M5&lt;&gt;"not enrolled",O5&lt;&gt;"not enrolled")),(G18/4), IF((AND(I5&lt;&gt;"not enrolled",K5&lt;&gt;"not enrolled",M5&lt;&gt;"not enrolled",O5="not enrolled")),(G18/3), IF((AND(I5="not enrolled",K5&lt;&gt;"not enrolled",M5&lt;&gt;"not enrolled",O5&lt;&gt;"not enrolled")),(G18/3), IF((AND(I5&lt;&gt;"not enrolled",K5&lt;&gt;"not enrolled",M5="not enrolled",O5="not enrolled")),(G18/2), 0))))</f>
        <v>0</v>
      </c>
      <c r="L18" s="5"/>
      <c r="M18" s="5">
        <f>IF((AND(I5&lt;&gt;"not enrolled",K5&lt;&gt;"not enrolled",M5&lt;&gt;"not enrolled",O5&lt;&gt;"not enrolled")),(G18/4), IF((AND(I5&lt;&gt;"not enrolled",K5&lt;&gt;"not enrolled",M5&lt;&gt;"not enrolled",O5="not enrolled")),(G18/3), IF((AND(I5="not enrolled",K5&lt;&gt;"not enrolled",M5&lt;&gt;"not enrolled",O5&lt;&gt;"not enrolled")),(G18/3), IF((AND(I5="not enrolled",K5="not enrolled",M5&lt;&gt;"not enrolled",O5&lt;&gt;"not enrolled")),(G18/2), 0))))</f>
        <v>0</v>
      </c>
      <c r="N18" s="5"/>
      <c r="O18" s="5">
        <f>IF((AND(I5&lt;&gt;"not enrolled",K5&lt;&gt;"not enrolled",M5&lt;&gt;"not enrolled",O5&lt;&gt;"not enrolled")),(G18/4), IF((AND(I5="not enrolled",K5&lt;&gt;"not enrolled",M5&lt;&gt;"not enrolled",O5&lt;&gt;"not enrolled")),(G18/3), IF((AND(I5="not enrolled",K5="not enrolled",M5&lt;&gt;"not enrolled",O5&lt;&gt;"not enrolled")),(G18/2),  IF((AND(I5="not enrolled",K5="not enrolled",M5="not enrolled",O5&lt;&gt;"not enrolled")),(G18), 0))))</f>
        <v>0</v>
      </c>
    </row>
    <row r="19" spans="2:15" ht="21.75" customHeight="1" x14ac:dyDescent="0.25">
      <c r="B19" s="68" t="s">
        <v>22</v>
      </c>
      <c r="C19" s="68"/>
      <c r="D19" s="68"/>
      <c r="E19" s="68"/>
      <c r="F19" s="68"/>
      <c r="G19" s="26">
        <f>I19+K19+M19+O19</f>
        <v>0</v>
      </c>
      <c r="H19" s="25"/>
      <c r="I19" s="18"/>
      <c r="J19" s="25"/>
      <c r="K19" s="18"/>
      <c r="L19" s="54"/>
      <c r="M19" s="18"/>
      <c r="N19" s="54"/>
      <c r="O19" s="18"/>
    </row>
    <row r="20" spans="2:15" ht="21.75" customHeight="1" x14ac:dyDescent="0.25">
      <c r="C20" s="7" t="s">
        <v>9</v>
      </c>
      <c r="G20" s="5">
        <f>SUM(G14:G19)</f>
        <v>0</v>
      </c>
      <c r="I20" s="5">
        <f>SUM(I14:I19)</f>
        <v>0</v>
      </c>
      <c r="K20" s="5">
        <f>SUM(K14:K19)</f>
        <v>0</v>
      </c>
      <c r="L20" s="5"/>
      <c r="M20" s="5">
        <f>SUM(M14:M19)</f>
        <v>0</v>
      </c>
      <c r="N20" s="5"/>
      <c r="O20" s="5">
        <f>SUM(O14:O19)</f>
        <v>0</v>
      </c>
    </row>
    <row r="21" spans="2:15" ht="15.75" customHeight="1" thickBot="1" x14ac:dyDescent="0.3">
      <c r="G21" s="5"/>
      <c r="I21" s="5"/>
      <c r="K21" s="5"/>
      <c r="L21" s="5"/>
      <c r="M21" s="5"/>
      <c r="N21" s="5"/>
      <c r="O21" s="5"/>
    </row>
    <row r="22" spans="2:15" ht="21.75" customHeight="1" thickTop="1" thickBot="1" x14ac:dyDescent="0.35">
      <c r="B22" s="14" t="s">
        <v>11</v>
      </c>
      <c r="C22" s="13"/>
      <c r="D22" s="13"/>
      <c r="E22" s="13"/>
      <c r="F22" s="13"/>
      <c r="G22" s="23">
        <f>G11-G20</f>
        <v>0</v>
      </c>
      <c r="H22" s="24"/>
      <c r="I22" s="23">
        <f>I11-I20</f>
        <v>0</v>
      </c>
      <c r="J22" s="24"/>
      <c r="K22" s="23">
        <f>K11-K20</f>
        <v>0</v>
      </c>
      <c r="L22" s="23"/>
      <c r="M22" s="23">
        <f>M11-M20</f>
        <v>0</v>
      </c>
      <c r="N22" s="23"/>
      <c r="O22" s="23">
        <f>O11-O20</f>
        <v>0</v>
      </c>
    </row>
    <row r="23" spans="2:15" ht="15.75" thickTop="1" x14ac:dyDescent="0.25">
      <c r="G23" s="5"/>
      <c r="I23" s="5"/>
      <c r="K23" s="5"/>
      <c r="L23" s="5"/>
      <c r="M23" s="5"/>
      <c r="N23" s="5"/>
      <c r="O23" s="5"/>
    </row>
    <row r="24" spans="2:15" x14ac:dyDescent="0.25">
      <c r="B24" s="7" t="s">
        <v>12</v>
      </c>
      <c r="G24" s="5"/>
      <c r="I24" s="5"/>
      <c r="K24" s="5"/>
      <c r="L24" s="5"/>
      <c r="M24" s="5"/>
      <c r="N24" s="5"/>
      <c r="O24" s="5"/>
    </row>
    <row r="25" spans="2:15" ht="17.25" customHeight="1" x14ac:dyDescent="0.25">
      <c r="B25" s="70" t="s">
        <v>73</v>
      </c>
      <c r="C25" s="69"/>
      <c r="D25" s="69"/>
      <c r="E25" s="69"/>
      <c r="F25" s="69"/>
      <c r="G25" s="69"/>
      <c r="H25" s="69"/>
      <c r="I25" s="69"/>
      <c r="J25" s="69"/>
      <c r="K25" s="69"/>
      <c r="L25" s="69"/>
      <c r="M25" s="69"/>
      <c r="N25" s="69"/>
      <c r="O25" s="69"/>
    </row>
    <row r="26" spans="2:15" ht="17.25" customHeight="1" x14ac:dyDescent="0.25">
      <c r="B26" s="67" t="s">
        <v>74</v>
      </c>
      <c r="C26" s="67"/>
      <c r="D26" s="67"/>
      <c r="E26" s="67"/>
      <c r="F26" s="67"/>
      <c r="G26" s="67"/>
      <c r="H26" s="67"/>
      <c r="I26" s="67"/>
      <c r="J26" s="67"/>
      <c r="K26" s="67"/>
      <c r="L26" s="67"/>
      <c r="M26" s="67"/>
      <c r="N26" s="67"/>
      <c r="O26" s="67"/>
    </row>
    <row r="27" spans="2:15" ht="33.75" customHeight="1" x14ac:dyDescent="0.25">
      <c r="B27" s="69" t="s">
        <v>53</v>
      </c>
      <c r="C27" s="69"/>
      <c r="D27" s="69"/>
      <c r="E27" s="69"/>
      <c r="F27" s="69"/>
      <c r="G27" s="69"/>
      <c r="H27" s="69"/>
      <c r="I27" s="69"/>
      <c r="J27" s="69"/>
      <c r="K27" s="69"/>
      <c r="L27" s="69"/>
      <c r="M27" s="69"/>
      <c r="N27" s="69"/>
      <c r="O27" s="69"/>
    </row>
    <row r="28" spans="2:15" ht="63.75" customHeight="1" x14ac:dyDescent="0.25">
      <c r="B28" s="69" t="s">
        <v>75</v>
      </c>
      <c r="C28" s="69"/>
      <c r="D28" s="69"/>
      <c r="E28" s="69"/>
      <c r="F28" s="69"/>
      <c r="G28" s="69"/>
      <c r="H28" s="69"/>
      <c r="I28" s="69"/>
      <c r="J28" s="69"/>
      <c r="K28" s="69"/>
      <c r="L28" s="69"/>
      <c r="M28" s="69"/>
      <c r="N28" s="69"/>
      <c r="O28" s="69"/>
    </row>
    <row r="29" spans="2:15" x14ac:dyDescent="0.25">
      <c r="G29" s="5"/>
      <c r="I29" s="5"/>
      <c r="K29" s="5"/>
      <c r="L29" s="5"/>
      <c r="M29" s="5"/>
      <c r="N29" s="5"/>
      <c r="O29" s="5"/>
    </row>
    <row r="30" spans="2:15" x14ac:dyDescent="0.25">
      <c r="G30" s="5"/>
      <c r="I30" s="5"/>
      <c r="K30" s="5"/>
      <c r="L30" s="5"/>
      <c r="M30" s="5"/>
      <c r="N30" s="5"/>
      <c r="O30" s="5"/>
    </row>
    <row r="31" spans="2:15" x14ac:dyDescent="0.25">
      <c r="B31" s="63" t="s">
        <v>13</v>
      </c>
      <c r="C31" s="63"/>
      <c r="D31" s="63"/>
      <c r="E31" s="63"/>
      <c r="F31" s="63"/>
      <c r="G31" s="63"/>
      <c r="H31" s="63"/>
      <c r="I31" s="63"/>
      <c r="J31" s="63"/>
      <c r="K31" s="63"/>
      <c r="L31" s="63"/>
      <c r="M31" s="63"/>
      <c r="N31" s="63"/>
      <c r="O31" s="63"/>
    </row>
  </sheetData>
  <sheetProtection algorithmName="SHA-512" hashValue="vM5I8HVYzoXYTnHG1XVQvS1U5x+gueOp1GrPOYmVXNUC4M+7Qz4xvwC9SDqt26QjdGbylUzpj+uJ8wn+ZiETeA==" saltValue="QhLAwcx4E2AfSC9qHM/lvw==" spinCount="100000" sheet="1" objects="1" scenarios="1"/>
  <mergeCells count="8">
    <mergeCell ref="B27:O27"/>
    <mergeCell ref="B28:O28"/>
    <mergeCell ref="B31:O31"/>
    <mergeCell ref="G2:O2"/>
    <mergeCell ref="C9:D9"/>
    <mergeCell ref="B19:F19"/>
    <mergeCell ref="B25:O25"/>
    <mergeCell ref="B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7EAE5B-48FA-4784-BA04-FD174D6B6FD2}">
          <x14:formula1>
            <xm:f>Data!$A$2:$A$22</xm:f>
          </x14:formula1>
          <xm:sqref>I5 K5 M5 O5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2FEC-4DBA-414C-BC5C-16F929AA51D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E2" s="61" t="s">
        <v>59</v>
      </c>
      <c r="F2" s="61"/>
      <c r="G2" s="61"/>
      <c r="H2" s="61"/>
      <c r="I2" s="61"/>
      <c r="J2" s="61"/>
      <c r="K2" s="61"/>
      <c r="L2" s="61"/>
      <c r="M2" s="61"/>
      <c r="N2" s="61"/>
      <c r="O2" s="61"/>
    </row>
    <row r="3" spans="2:15" ht="8.25" customHeight="1" x14ac:dyDescent="0.25">
      <c r="B3" s="19"/>
      <c r="C3" s="19"/>
      <c r="D3" s="19"/>
      <c r="E3" s="19"/>
      <c r="F3" s="19"/>
      <c r="G3" s="19"/>
      <c r="H3" s="20"/>
      <c r="I3" s="21"/>
      <c r="J3" s="21"/>
      <c r="K3" s="21"/>
      <c r="L3" s="21"/>
      <c r="M3" s="21"/>
      <c r="N3" s="21"/>
      <c r="O3" s="21"/>
    </row>
    <row r="4" spans="2:15" ht="10.5" customHeight="1" x14ac:dyDescent="0.25">
      <c r="J4" s="37"/>
      <c r="L4" s="37"/>
      <c r="N4" s="37"/>
    </row>
    <row r="5" spans="2:15" x14ac:dyDescent="0.25">
      <c r="J5" s="37" t="s">
        <v>60</v>
      </c>
      <c r="L5" s="37" t="s">
        <v>61</v>
      </c>
      <c r="N5" s="37" t="s">
        <v>62</v>
      </c>
    </row>
    <row r="6" spans="2:15" ht="18" customHeight="1" x14ac:dyDescent="0.3">
      <c r="D6" s="6" t="s">
        <v>14</v>
      </c>
      <c r="E6" s="27"/>
      <c r="F6" s="27"/>
      <c r="G6" s="27"/>
      <c r="H6" s="27"/>
      <c r="I6" s="27"/>
      <c r="J6" s="36" t="s">
        <v>46</v>
      </c>
      <c r="L6" s="36" t="s">
        <v>46</v>
      </c>
      <c r="M6" s="22"/>
      <c r="N6" s="36" t="s">
        <v>46</v>
      </c>
      <c r="O6" s="27"/>
    </row>
    <row r="7" spans="2:15" ht="6" customHeight="1" x14ac:dyDescent="0.25"/>
    <row r="8" spans="2:15" ht="15.75" thickBot="1" x14ac:dyDescent="0.3">
      <c r="B8" s="1" t="s">
        <v>7</v>
      </c>
      <c r="C8" s="1"/>
      <c r="D8" s="2"/>
      <c r="E8" s="2"/>
      <c r="F8" s="2"/>
      <c r="G8" s="2"/>
      <c r="H8" s="4" t="s">
        <v>3</v>
      </c>
      <c r="I8" s="3"/>
      <c r="J8" s="4" t="s">
        <v>63</v>
      </c>
      <c r="K8" s="3"/>
      <c r="L8" s="4" t="s">
        <v>64</v>
      </c>
      <c r="M8" s="4"/>
      <c r="N8" s="4" t="s">
        <v>65</v>
      </c>
      <c r="O8" s="2"/>
    </row>
    <row r="9" spans="2:15" ht="9" customHeight="1" x14ac:dyDescent="0.25"/>
    <row r="10" spans="2:15" ht="21.75" customHeight="1" x14ac:dyDescent="0.25">
      <c r="B10" s="9" t="s">
        <v>1</v>
      </c>
      <c r="C10" s="9"/>
      <c r="D10" s="62"/>
      <c r="E10" s="62"/>
      <c r="F10" s="10"/>
      <c r="G10" s="10"/>
      <c r="H10" s="11">
        <f>J10+L10+N10</f>
        <v>0</v>
      </c>
      <c r="I10" s="10"/>
      <c r="J10" s="11">
        <f>VLOOKUP(J6,Data!A2:D22,2,FALSE)</f>
        <v>0</v>
      </c>
      <c r="K10" s="10"/>
      <c r="L10" s="11">
        <f>VLOOKUP(L6,Data!A2:D22,2,FALSE)</f>
        <v>0</v>
      </c>
      <c r="M10" s="11"/>
      <c r="N10" s="11">
        <f>VLOOKUP(N6,Data!A2:D22,2,FALSE)</f>
        <v>0</v>
      </c>
      <c r="O10" s="10"/>
    </row>
    <row r="11" spans="2:15" ht="21.75" customHeight="1" x14ac:dyDescent="0.25">
      <c r="B11" s="35" t="s">
        <v>0</v>
      </c>
      <c r="C11" s="35"/>
    </row>
    <row r="12" spans="2:15" ht="21.75" customHeight="1" x14ac:dyDescent="0.2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5" ht="21.75" customHeight="1" x14ac:dyDescent="0.25">
      <c r="B13" s="33" t="s">
        <v>16</v>
      </c>
      <c r="C13" s="33"/>
      <c r="H13" s="5">
        <f>J13+L13+N13</f>
        <v>0</v>
      </c>
      <c r="J13" s="5">
        <f>IF(AND(J6&lt;&gt;"not enrolled", J6&lt;&gt;"select"), 57, 0)</f>
        <v>0</v>
      </c>
      <c r="L13" s="5">
        <f>IF(AND(L6&lt;&gt;"not enrolled", L6&lt;&gt;"select"), 57, 0)</f>
        <v>0</v>
      </c>
      <c r="N13" s="5">
        <f>IF(AND(N6&lt;&gt;"not enrolled", N6&lt;&gt;"select"), 57, 0)</f>
        <v>0</v>
      </c>
    </row>
    <row r="14" spans="2:15" ht="21.75" customHeight="1" x14ac:dyDescent="0.25">
      <c r="B14" s="64" t="s">
        <v>43</v>
      </c>
      <c r="C14" s="64"/>
      <c r="D14" s="64"/>
      <c r="E14" s="65"/>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5" ht="21.75" customHeight="1" x14ac:dyDescent="0.25">
      <c r="B15" s="66" t="s">
        <v>48</v>
      </c>
      <c r="C15" s="66"/>
      <c r="D15" s="66"/>
      <c r="E15" s="66"/>
      <c r="F15" s="45"/>
      <c r="G15" s="30"/>
      <c r="H15" s="31">
        <f>J15+L15+N15</f>
        <v>0</v>
      </c>
      <c r="I15" s="30"/>
      <c r="J15" s="44">
        <f>IF(AND(J6&lt;&gt;"select", J6&lt;&gt;"not enrolled",J6&lt;&gt;"4 credits",J6&lt;&gt;"5 credits",J6&lt;&gt;"6 credits",J6&lt;&gt;"7 credits"), 258, 0)</f>
        <v>0</v>
      </c>
      <c r="K15" s="30"/>
      <c r="L15" s="44">
        <f>IF(AND(L6&lt;&gt;"select", L6&lt;&gt;"not enrolled",L6&lt;&gt;"4 credits",L6&lt;&gt;"5 credits",L6&lt;&gt;"6 credits",L6&lt;&gt;"7 credits"), 258, 0)</f>
        <v>0</v>
      </c>
      <c r="M15" s="31"/>
      <c r="N15" s="44">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63</v>
      </c>
      <c r="K18" s="3"/>
      <c r="L18" s="4" t="s">
        <v>64</v>
      </c>
      <c r="M18" s="4"/>
      <c r="N18" s="4" t="s">
        <v>65</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50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7" t="s">
        <v>21</v>
      </c>
      <c r="C23" s="67"/>
      <c r="D23" s="67"/>
      <c r="E23" s="67"/>
      <c r="F23" s="67"/>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8" t="s">
        <v>22</v>
      </c>
      <c r="C24" s="68"/>
      <c r="D24" s="68"/>
      <c r="E24" s="68"/>
      <c r="F24" s="68"/>
      <c r="G24" s="68"/>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21.75" customHeight="1" x14ac:dyDescent="0.25">
      <c r="B30" s="39">
        <v>1</v>
      </c>
      <c r="C30" t="s">
        <v>66</v>
      </c>
      <c r="D30" s="38"/>
      <c r="E30" s="38"/>
      <c r="F30" s="38"/>
      <c r="G30" s="38"/>
      <c r="H30" s="38"/>
      <c r="I30" s="38"/>
      <c r="J30" s="38"/>
      <c r="K30" s="38"/>
      <c r="L30" s="38"/>
      <c r="M30" s="38"/>
      <c r="N30" s="38"/>
      <c r="O30" s="38"/>
    </row>
    <row r="31" spans="2:15" ht="18" customHeight="1" x14ac:dyDescent="0.25">
      <c r="B31" s="41">
        <v>2</v>
      </c>
      <c r="C31" t="s">
        <v>67</v>
      </c>
      <c r="H31"/>
      <c r="J31"/>
      <c r="L31"/>
      <c r="M31"/>
      <c r="N31"/>
    </row>
    <row r="32" spans="2:15" ht="32.25" customHeight="1" x14ac:dyDescent="0.25">
      <c r="B32" s="40">
        <v>3</v>
      </c>
      <c r="C32" s="69" t="s">
        <v>68</v>
      </c>
      <c r="D32" s="69"/>
      <c r="E32" s="69"/>
      <c r="F32" s="69"/>
      <c r="G32" s="69"/>
      <c r="H32" s="69"/>
      <c r="I32" s="69"/>
      <c r="J32" s="69"/>
      <c r="K32" s="69"/>
      <c r="L32" s="69"/>
      <c r="M32" s="69"/>
      <c r="N32" s="69"/>
      <c r="O32" s="69"/>
    </row>
    <row r="33" spans="2:15" ht="31.5" customHeight="1" x14ac:dyDescent="0.25">
      <c r="B33" s="40">
        <v>4</v>
      </c>
      <c r="C33" s="69" t="s">
        <v>47</v>
      </c>
      <c r="D33" s="69"/>
      <c r="E33" s="69"/>
      <c r="F33" s="69"/>
      <c r="G33" s="69"/>
      <c r="H33" s="69"/>
      <c r="I33" s="69"/>
      <c r="J33" s="69"/>
      <c r="K33" s="69"/>
      <c r="L33" s="69"/>
      <c r="M33" s="69"/>
      <c r="N33" s="69"/>
      <c r="O33" s="69"/>
    </row>
    <row r="34" spans="2:15" ht="63.75" customHeight="1" x14ac:dyDescent="0.25">
      <c r="B34" s="40">
        <v>5</v>
      </c>
      <c r="C34" s="69" t="s">
        <v>69</v>
      </c>
      <c r="D34" s="69"/>
      <c r="E34" s="69"/>
      <c r="F34" s="69"/>
      <c r="G34" s="69"/>
      <c r="H34" s="69"/>
      <c r="I34" s="69"/>
      <c r="J34" s="69"/>
      <c r="K34" s="69"/>
      <c r="L34" s="69"/>
      <c r="M34" s="69"/>
      <c r="N34" s="69"/>
      <c r="O34" s="69"/>
    </row>
    <row r="35" spans="2:15" ht="21.75" customHeight="1" x14ac:dyDescent="0.25"/>
    <row r="37" spans="2:15" x14ac:dyDescent="0.25">
      <c r="B37" s="63" t="s">
        <v>13</v>
      </c>
      <c r="C37" s="63"/>
      <c r="D37" s="63"/>
      <c r="E37" s="63"/>
      <c r="F37" s="63"/>
      <c r="G37" s="63"/>
      <c r="H37" s="63"/>
      <c r="I37" s="63"/>
      <c r="J37" s="63"/>
      <c r="K37" s="63"/>
      <c r="L37" s="63"/>
      <c r="M37" s="63"/>
      <c r="N37" s="63"/>
      <c r="O37" s="63"/>
    </row>
  </sheetData>
  <sheetProtection algorithmName="SHA-512" hashValue="nYe/WmKgUFJM3QwUkNhA+OKA7K22epRLDqU5png/R1T2tznC8R/tm8Cv0BRvDEUmSHeBbZK3eSgo6JtjegID3g==" saltValue="jDaY77H1nXDeEVpQrWOUkg==" spinCount="100000" sheet="1" selectLockedCells="1"/>
  <mergeCells count="10">
    <mergeCell ref="C32:O32"/>
    <mergeCell ref="C33:O33"/>
    <mergeCell ref="C34:O34"/>
    <mergeCell ref="B37:O37"/>
    <mergeCell ref="E2:O2"/>
    <mergeCell ref="D10:E10"/>
    <mergeCell ref="B14:E14"/>
    <mergeCell ref="B15:E15"/>
    <mergeCell ref="B23:F23"/>
    <mergeCell ref="B24:G24"/>
  </mergeCells>
  <hyperlinks>
    <hyperlink ref="B14" r:id="rId1" display="Will you enroll in DU's health insurance plan?" xr:uid="{469F9613-A841-4407-982F-05F26FBD9B63}"/>
    <hyperlink ref="B15" r:id="rId2" display="Will you use DU Health &amp; Counseling Services? " xr:uid="{4E560143-0C98-49A8-A6A4-28C19EFF3A8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C96C15-D3D1-4BD1-92D1-D080B9C3344B}">
          <x14:formula1>
            <xm:f>Data!$A$25:$A$26</xm:f>
          </x14:formula1>
          <xm:sqref>F14</xm:sqref>
        </x14:dataValidation>
        <x14:dataValidation type="list" allowBlank="1" showInputMessage="1" showErrorMessage="1" xr:uid="{855EEE5B-7C55-4B7A-A09D-6A1AF3908B08}">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8"/>
  <sheetViews>
    <sheetView workbookViewId="0">
      <selection activeCell="D20" sqref="D20"/>
    </sheetView>
  </sheetViews>
  <sheetFormatPr defaultColWidth="8.85546875" defaultRowHeight="15" x14ac:dyDescent="0.25"/>
  <cols>
    <col min="1" max="1" width="20.7109375" customWidth="1"/>
    <col min="2" max="6" width="8.140625" customWidth="1"/>
    <col min="7" max="7" width="12" bestFit="1" customWidth="1"/>
    <col min="8" max="9" width="8.42578125" customWidth="1"/>
    <col min="10" max="10" width="21.85546875" bestFit="1" customWidth="1"/>
  </cols>
  <sheetData>
    <row r="1" spans="1:14" x14ac:dyDescent="0.25">
      <c r="A1" s="7" t="s">
        <v>19</v>
      </c>
      <c r="B1" s="7" t="s">
        <v>56</v>
      </c>
      <c r="C1" s="7" t="s">
        <v>57</v>
      </c>
      <c r="G1" s="7"/>
      <c r="J1" s="7"/>
      <c r="N1" s="7"/>
    </row>
    <row r="2" spans="1:14" x14ac:dyDescent="0.25">
      <c r="A2" t="s">
        <v>46</v>
      </c>
      <c r="G2" s="7"/>
      <c r="J2" s="7"/>
      <c r="N2" s="7"/>
    </row>
    <row r="3" spans="1:14" x14ac:dyDescent="0.25">
      <c r="A3" t="s">
        <v>40</v>
      </c>
      <c r="B3">
        <v>0</v>
      </c>
      <c r="C3">
        <v>0</v>
      </c>
      <c r="D3">
        <v>0</v>
      </c>
    </row>
    <row r="4" spans="1:14" x14ac:dyDescent="0.25">
      <c r="A4" t="s">
        <v>23</v>
      </c>
      <c r="B4">
        <v>6872</v>
      </c>
      <c r="C4">
        <v>3436</v>
      </c>
      <c r="D4">
        <f>8*4</f>
        <v>32</v>
      </c>
    </row>
    <row r="5" spans="1:14" x14ac:dyDescent="0.25">
      <c r="A5" t="s">
        <v>24</v>
      </c>
      <c r="B5">
        <v>8590</v>
      </c>
      <c r="C5">
        <v>4295</v>
      </c>
      <c r="D5">
        <f>D4+8</f>
        <v>40</v>
      </c>
    </row>
    <row r="6" spans="1:14" x14ac:dyDescent="0.25">
      <c r="A6" t="s">
        <v>25</v>
      </c>
      <c r="B6">
        <v>10308</v>
      </c>
      <c r="C6">
        <v>5154</v>
      </c>
      <c r="D6">
        <f t="shared" ref="D6:D11" si="0">D5+8</f>
        <v>48</v>
      </c>
    </row>
    <row r="7" spans="1:14" x14ac:dyDescent="0.25">
      <c r="A7" t="s">
        <v>26</v>
      </c>
      <c r="B7">
        <v>12026</v>
      </c>
      <c r="C7">
        <v>6013</v>
      </c>
      <c r="D7">
        <f t="shared" si="0"/>
        <v>56</v>
      </c>
    </row>
    <row r="8" spans="1:14" x14ac:dyDescent="0.25">
      <c r="A8" t="s">
        <v>27</v>
      </c>
      <c r="B8">
        <v>13744</v>
      </c>
      <c r="C8">
        <v>6872</v>
      </c>
      <c r="D8">
        <f t="shared" si="0"/>
        <v>64</v>
      </c>
    </row>
    <row r="9" spans="1:14" x14ac:dyDescent="0.25">
      <c r="A9" t="s">
        <v>28</v>
      </c>
      <c r="B9">
        <v>15462</v>
      </c>
      <c r="C9">
        <v>7731</v>
      </c>
      <c r="D9">
        <f t="shared" si="0"/>
        <v>72</v>
      </c>
    </row>
    <row r="10" spans="1:14" x14ac:dyDescent="0.25">
      <c r="A10" t="s">
        <v>29</v>
      </c>
      <c r="B10">
        <v>17180</v>
      </c>
      <c r="C10">
        <v>8590</v>
      </c>
      <c r="D10">
        <f t="shared" si="0"/>
        <v>80</v>
      </c>
    </row>
    <row r="11" spans="1:14" x14ac:dyDescent="0.25">
      <c r="A11" t="s">
        <v>30</v>
      </c>
      <c r="B11">
        <v>18898</v>
      </c>
      <c r="C11">
        <v>9449</v>
      </c>
      <c r="D11">
        <f t="shared" si="0"/>
        <v>88</v>
      </c>
    </row>
    <row r="12" spans="1:14" x14ac:dyDescent="0.25">
      <c r="A12" t="s">
        <v>31</v>
      </c>
      <c r="B12">
        <v>20016</v>
      </c>
      <c r="C12">
        <v>10308</v>
      </c>
      <c r="D12">
        <f>D11+8</f>
        <v>96</v>
      </c>
    </row>
    <row r="13" spans="1:14" x14ac:dyDescent="0.25">
      <c r="A13" t="s">
        <v>32</v>
      </c>
      <c r="B13">
        <v>20616</v>
      </c>
      <c r="C13">
        <v>11167</v>
      </c>
      <c r="D13">
        <v>96</v>
      </c>
    </row>
    <row r="14" spans="1:14" x14ac:dyDescent="0.25">
      <c r="A14" t="s">
        <v>33</v>
      </c>
      <c r="B14">
        <v>22334</v>
      </c>
      <c r="C14">
        <v>12026</v>
      </c>
      <c r="D14">
        <v>96</v>
      </c>
    </row>
    <row r="15" spans="1:14" x14ac:dyDescent="0.25">
      <c r="A15" t="s">
        <v>34</v>
      </c>
      <c r="B15">
        <v>24052</v>
      </c>
      <c r="C15">
        <v>12885</v>
      </c>
      <c r="D15">
        <v>96</v>
      </c>
    </row>
    <row r="16" spans="1:14" x14ac:dyDescent="0.25">
      <c r="A16" t="s">
        <v>35</v>
      </c>
      <c r="B16">
        <v>25770</v>
      </c>
      <c r="C16">
        <v>13744</v>
      </c>
      <c r="D16">
        <v>96</v>
      </c>
    </row>
    <row r="17" spans="1:22" x14ac:dyDescent="0.25">
      <c r="A17" t="s">
        <v>36</v>
      </c>
      <c r="B17">
        <v>27488</v>
      </c>
      <c r="C17">
        <v>14603</v>
      </c>
      <c r="D17">
        <v>96</v>
      </c>
    </row>
    <row r="18" spans="1:22" x14ac:dyDescent="0.25">
      <c r="A18" t="s">
        <v>37</v>
      </c>
      <c r="B18">
        <v>29206</v>
      </c>
      <c r="C18">
        <v>15462</v>
      </c>
      <c r="D18">
        <v>96</v>
      </c>
    </row>
    <row r="19" spans="1:22" x14ac:dyDescent="0.25">
      <c r="A19" t="s">
        <v>38</v>
      </c>
      <c r="B19">
        <v>30924</v>
      </c>
      <c r="C19">
        <v>16321</v>
      </c>
      <c r="D19">
        <f>8*19</f>
        <v>152</v>
      </c>
    </row>
    <row r="20" spans="1:22" x14ac:dyDescent="0.25">
      <c r="A20" t="s">
        <v>39</v>
      </c>
      <c r="B20">
        <v>32642</v>
      </c>
      <c r="C20">
        <v>17180</v>
      </c>
      <c r="D20">
        <f t="shared" ref="D20:D22" si="1">D19+8</f>
        <v>160</v>
      </c>
    </row>
    <row r="21" spans="1:22" x14ac:dyDescent="0.25">
      <c r="A21" t="s">
        <v>41</v>
      </c>
      <c r="B21">
        <v>34360</v>
      </c>
      <c r="C21">
        <v>18039</v>
      </c>
      <c r="D21">
        <f t="shared" si="1"/>
        <v>168</v>
      </c>
    </row>
    <row r="22" spans="1:22" x14ac:dyDescent="0.25">
      <c r="A22" t="s">
        <v>42</v>
      </c>
      <c r="B22">
        <v>36078</v>
      </c>
      <c r="C22">
        <v>18898</v>
      </c>
      <c r="D22">
        <f t="shared" si="1"/>
        <v>176</v>
      </c>
    </row>
    <row r="24" spans="1:22" x14ac:dyDescent="0.25">
      <c r="A24" t="s">
        <v>20</v>
      </c>
    </row>
    <row r="25" spans="1:22" x14ac:dyDescent="0.25">
      <c r="A25" t="s">
        <v>4</v>
      </c>
      <c r="B25">
        <v>1990</v>
      </c>
    </row>
    <row r="26" spans="1:22" x14ac:dyDescent="0.25">
      <c r="A26" t="s">
        <v>5</v>
      </c>
      <c r="B26">
        <v>0</v>
      </c>
      <c r="J26" s="69"/>
      <c r="K26" s="69"/>
      <c r="L26" s="69"/>
      <c r="M26" s="69"/>
      <c r="N26" s="69"/>
      <c r="O26" s="69"/>
      <c r="P26" s="69"/>
      <c r="Q26" s="69"/>
      <c r="R26" s="69"/>
      <c r="S26" s="69"/>
      <c r="T26" s="69"/>
      <c r="U26" s="69"/>
      <c r="V26" s="69"/>
    </row>
    <row r="27" spans="1:22" x14ac:dyDescent="0.25">
      <c r="J27" s="69"/>
      <c r="K27" s="69"/>
      <c r="L27" s="69"/>
      <c r="M27" s="69"/>
      <c r="N27" s="69"/>
      <c r="O27" s="69"/>
      <c r="P27" s="69"/>
      <c r="Q27" s="69"/>
      <c r="R27" s="69"/>
      <c r="S27" s="69"/>
      <c r="T27" s="69"/>
      <c r="U27" s="69"/>
      <c r="V27" s="69"/>
    </row>
    <row r="28" spans="1:22" x14ac:dyDescent="0.25">
      <c r="J28" s="69"/>
      <c r="K28" s="69"/>
      <c r="L28" s="69"/>
      <c r="M28" s="69"/>
      <c r="N28" s="69"/>
      <c r="O28" s="69"/>
      <c r="P28" s="69"/>
      <c r="Q28" s="69"/>
      <c r="R28" s="69"/>
      <c r="S28" s="69"/>
      <c r="T28" s="69"/>
      <c r="U28" s="69"/>
      <c r="V28" s="69"/>
    </row>
  </sheetData>
  <sheetProtection algorithmName="SHA-512" hashValue="jthflWaBGN+9rtzF+Q1o2jmD4LVW1PY2NlR89BiwvsVckBTeo9jZ277U+V01p4+jyYh/z9FrUfr1Aj2zYyg10Q==" saltValue="DyO6kbjQIwV5+X4SEgz/Bw==" spinCount="100000" sheet="1" selectLockedCells="1" selectUnlockedCells="1"/>
  <mergeCells count="3">
    <mergeCell ref="J26:V26"/>
    <mergeCell ref="J27:V27"/>
    <mergeCell ref="J28:V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Worksheets Home</vt:lpstr>
      <vt:lpstr>PSM Bio, MA Phys</vt:lpstr>
      <vt:lpstr>Online GIS</vt:lpstr>
      <vt:lpstr>Most Programs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2026-02-23T20:15:04Z</dcterms:modified>
</cp:coreProperties>
</file>