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fileSharing readOnlyRecommended="1"/>
  <workbookPr/>
  <mc:AlternateContent xmlns:mc="http://schemas.openxmlformats.org/markup-compatibility/2006">
    <mc:Choice Requires="x15">
      <x15ac:absPath xmlns:x15ac="http://schemas.microsoft.com/office/spreadsheetml/2010/11/ac" url="R:\Financial Aid\Communication\2627\Billing Worksheets\"/>
    </mc:Choice>
  </mc:AlternateContent>
  <xr:revisionPtr revIDLastSave="0" documentId="13_ncr:1_{6BA48DA4-B7CD-4177-832D-832DEEDD0508}" xr6:coauthVersionLast="47" xr6:coauthVersionMax="47" xr10:uidLastSave="{00000000-0000-0000-0000-000000000000}"/>
  <workbookProtection workbookAlgorithmName="SHA-512" workbookHashValue="MqduPrwBX1xW6rXfbI6MKTvjio7Q1vuXz6DVbEdJDwvlNxcJcva6+aRXZ2TN4pz9gmsX08V5qjHpr0zCUQJchg==" workbookSaltValue="B/jyoqwzEwOnPAEjaNqvyA==" workbookSpinCount="100000" lockStructure="1"/>
  <bookViews>
    <workbookView xWindow="-120" yWindow="-120" windowWidth="29040" windowHeight="15720" tabRatio="721" xr2:uid="{00000000-000D-0000-FFFF-FFFF00000000}"/>
  </bookViews>
  <sheets>
    <sheet name="Worksheets Home" sheetId="4" r:id="rId1"/>
    <sheet name="Most Programs" sheetId="24" r:id="rId2"/>
    <sheet name="Sport Coaching" sheetId="25" r:id="rId3"/>
    <sheet name="Data" sheetId="2" state="hidden" r:id="rId4"/>
  </sheets>
  <definedNames>
    <definedName name="Credits">Data!$A$6:$A$22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5" i="24" l="1"/>
  <c r="L15" i="24"/>
  <c r="J15" i="24"/>
  <c r="N15" i="25"/>
  <c r="L15" i="25"/>
  <c r="J15" i="25"/>
  <c r="H6" i="2"/>
  <c r="H7" i="2"/>
  <c r="H8" i="2"/>
  <c r="H9" i="2" s="1"/>
  <c r="H10" i="2" s="1"/>
  <c r="H11" i="2" s="1"/>
  <c r="H12" i="2" s="1"/>
  <c r="H13" i="2" s="1"/>
  <c r="H14" i="2" s="1"/>
  <c r="H15" i="2" s="1"/>
  <c r="H16" i="2" s="1"/>
  <c r="H17" i="2" s="1"/>
  <c r="H18" i="2" s="1"/>
  <c r="H19" i="2" s="1"/>
  <c r="H20" i="2" s="1"/>
  <c r="H21" i="2" s="1"/>
  <c r="H22" i="2" s="1"/>
  <c r="H5" i="2"/>
  <c r="H4" i="2"/>
  <c r="C6" i="2"/>
  <c r="C7" i="2"/>
  <c r="C8" i="2" s="1"/>
  <c r="C9" i="2" s="1"/>
  <c r="C10" i="2" s="1"/>
  <c r="C11" i="2" s="1"/>
  <c r="C12" i="2" s="1"/>
  <c r="C13" i="2" s="1"/>
  <c r="C14" i="2" s="1"/>
  <c r="C15" i="2" s="1"/>
  <c r="C16" i="2" s="1"/>
  <c r="C17" i="2" s="1"/>
  <c r="C18" i="2" s="1"/>
  <c r="C19" i="2" s="1"/>
  <c r="C20" i="2" s="1"/>
  <c r="C21" i="2" s="1"/>
  <c r="C22" i="2" s="1"/>
  <c r="C5" i="2"/>
  <c r="C4" i="2"/>
  <c r="N13" i="24" l="1"/>
  <c r="L13" i="24"/>
  <c r="J13" i="24"/>
  <c r="N13" i="25"/>
  <c r="L13" i="25"/>
  <c r="J13" i="25"/>
  <c r="N10" i="25"/>
  <c r="L10" i="25"/>
  <c r="J10" i="25"/>
  <c r="H24" i="25"/>
  <c r="N23" i="25"/>
  <c r="L23" i="25"/>
  <c r="J23" i="25"/>
  <c r="N22" i="25"/>
  <c r="L22" i="25"/>
  <c r="J22" i="25"/>
  <c r="N21" i="25"/>
  <c r="L21" i="25"/>
  <c r="J21" i="25"/>
  <c r="N20" i="25"/>
  <c r="L20" i="25"/>
  <c r="J20" i="25"/>
  <c r="N19" i="25"/>
  <c r="L19" i="25"/>
  <c r="J19" i="25"/>
  <c r="N14" i="25"/>
  <c r="J14" i="25"/>
  <c r="N12" i="25"/>
  <c r="L12" i="25"/>
  <c r="J12" i="25"/>
  <c r="H14" i="25" l="1"/>
  <c r="H12" i="25"/>
  <c r="J25" i="25"/>
  <c r="H22" i="25"/>
  <c r="H15" i="25"/>
  <c r="N25" i="25"/>
  <c r="L25" i="25"/>
  <c r="H21" i="25"/>
  <c r="N16" i="25"/>
  <c r="H13" i="25"/>
  <c r="L16" i="25"/>
  <c r="H10" i="25"/>
  <c r="J16" i="25"/>
  <c r="J27" i="25" l="1"/>
  <c r="H25" i="25"/>
  <c r="N27" i="25"/>
  <c r="L27" i="25"/>
  <c r="H16" i="25"/>
  <c r="H27" i="25" s="1"/>
  <c r="N12" i="24" l="1"/>
  <c r="L12" i="24"/>
  <c r="J12" i="24"/>
  <c r="N10" i="24"/>
  <c r="L10" i="24"/>
  <c r="J10" i="24"/>
  <c r="H24" i="24"/>
  <c r="N23" i="24"/>
  <c r="L23" i="24"/>
  <c r="J23" i="24"/>
  <c r="N22" i="24"/>
  <c r="L22" i="24"/>
  <c r="J22" i="24"/>
  <c r="N21" i="24"/>
  <c r="L21" i="24"/>
  <c r="J21" i="24"/>
  <c r="N20" i="24"/>
  <c r="L20" i="24"/>
  <c r="J20" i="24"/>
  <c r="N19" i="24"/>
  <c r="L19" i="24"/>
  <c r="J19" i="24"/>
  <c r="N14" i="24"/>
  <c r="J14" i="24"/>
  <c r="H21" i="24" l="1"/>
  <c r="H14" i="24"/>
  <c r="L25" i="24"/>
  <c r="N16" i="24"/>
  <c r="H13" i="24"/>
  <c r="H22" i="24"/>
  <c r="H12" i="24"/>
  <c r="L16" i="24"/>
  <c r="J25" i="24"/>
  <c r="N25" i="24"/>
  <c r="H15" i="24"/>
  <c r="H10" i="24"/>
  <c r="J16" i="24"/>
  <c r="H25" i="24" l="1"/>
  <c r="L27" i="24"/>
  <c r="N27" i="24"/>
  <c r="H16" i="24"/>
  <c r="J27" i="24"/>
  <c r="H27" i="24" l="1"/>
</calcChain>
</file>

<file path=xl/sharedStrings.xml><?xml version="1.0" encoding="utf-8"?>
<sst xmlns="http://schemas.openxmlformats.org/spreadsheetml/2006/main" count="134" uniqueCount="68">
  <si>
    <t>Fees:</t>
  </si>
  <si>
    <r>
      <t>Tuition</t>
    </r>
    <r>
      <rPr>
        <vertAlign val="superscript"/>
        <sz val="11"/>
        <color theme="1"/>
        <rFont val="Calibri"/>
        <family val="2"/>
        <scheme val="minor"/>
      </rPr>
      <t>1</t>
    </r>
  </si>
  <si>
    <r>
      <t>Technology Fee</t>
    </r>
    <r>
      <rPr>
        <vertAlign val="superscript"/>
        <sz val="11"/>
        <color theme="1"/>
        <rFont val="Calibri"/>
        <family val="2"/>
        <scheme val="minor"/>
      </rPr>
      <t>2</t>
    </r>
  </si>
  <si>
    <t>ANNUAL</t>
  </si>
  <si>
    <t>Yes</t>
  </si>
  <si>
    <t>No</t>
  </si>
  <si>
    <t>Total Charges:</t>
  </si>
  <si>
    <t>CHARGES</t>
  </si>
  <si>
    <t>Outside Scholarship(s)</t>
  </si>
  <si>
    <t>Total Credits:</t>
  </si>
  <si>
    <t>CREDITS</t>
  </si>
  <si>
    <t>Estimated Balance:</t>
  </si>
  <si>
    <t>Notes:</t>
  </si>
  <si>
    <r>
      <t xml:space="preserve">Financial Aid | University Hall 255 | Ph: 303-871-4020 | Fax: 303-871-2341 | </t>
    </r>
    <r>
      <rPr>
        <u/>
        <sz val="11"/>
        <color rgb="FF98002E"/>
        <rFont val="Calibri"/>
        <family val="2"/>
        <scheme val="minor"/>
      </rPr>
      <t>finaid@du.edu</t>
    </r>
    <r>
      <rPr>
        <sz val="11"/>
        <color theme="1"/>
        <rFont val="Calibri"/>
        <family val="2"/>
        <scheme val="minor"/>
      </rPr>
      <t xml:space="preserve"> | </t>
    </r>
    <r>
      <rPr>
        <u/>
        <sz val="11"/>
        <color rgb="FF98002E"/>
        <rFont val="Calibri"/>
        <family val="2"/>
        <scheme val="minor"/>
      </rPr>
      <t>www.du.edu/financialaid</t>
    </r>
  </si>
  <si>
    <t>How many credits do you plan to take each quarter?</t>
  </si>
  <si>
    <t>DU Scholarships and Grants</t>
  </si>
  <si>
    <t>Student Fees</t>
  </si>
  <si>
    <t>Health Insurance</t>
  </si>
  <si>
    <t>Other Annual Assistance</t>
  </si>
  <si>
    <t>Payment(s) Made and/or Employer Reimbursements</t>
  </si>
  <si>
    <t>4 credits</t>
  </si>
  <si>
    <t>5 credits</t>
  </si>
  <si>
    <t>6 credits</t>
  </si>
  <si>
    <t>7 credits</t>
  </si>
  <si>
    <t>8 credits</t>
  </si>
  <si>
    <t>9 credits</t>
  </si>
  <si>
    <t>10 credits</t>
  </si>
  <si>
    <t>11 credits</t>
  </si>
  <si>
    <t>12 credits</t>
  </si>
  <si>
    <t>13 credits</t>
  </si>
  <si>
    <t>14 credits</t>
  </si>
  <si>
    <t>15 credits</t>
  </si>
  <si>
    <t>16 credits</t>
  </si>
  <si>
    <t>17 credits</t>
  </si>
  <si>
    <t>18 credits</t>
  </si>
  <si>
    <t>19 credits</t>
  </si>
  <si>
    <t>20 credits</t>
  </si>
  <si>
    <t>not enrolled</t>
  </si>
  <si>
    <t>All other programs</t>
  </si>
  <si>
    <t>21 credits</t>
  </si>
  <si>
    <t>22 credits</t>
  </si>
  <si>
    <t>Will you enroll in DU's Health Insurance Plan?</t>
  </si>
  <si>
    <t>Choose Your Program:</t>
  </si>
  <si>
    <t>Sport Coaching Master's or Certificate Program</t>
  </si>
  <si>
    <t>Most Programs</t>
  </si>
  <si>
    <t>select</t>
  </si>
  <si>
    <t>Sport Coaching</t>
  </si>
  <si>
    <r>
      <t>DU Health &amp; Counseling Fee</t>
    </r>
    <r>
      <rPr>
        <u/>
        <vertAlign val="superscript"/>
        <sz val="11"/>
        <color theme="10"/>
        <rFont val="Calibri"/>
        <family val="2"/>
        <scheme val="minor"/>
      </rPr>
      <t>3</t>
    </r>
    <r>
      <rPr>
        <u/>
        <sz val="11"/>
        <color theme="10"/>
        <rFont val="Calibri"/>
        <family val="2"/>
        <scheme val="minor"/>
      </rPr>
      <t xml:space="preserve"> </t>
    </r>
  </si>
  <si>
    <r>
      <t>Direct Unsubsidized Loan</t>
    </r>
    <r>
      <rPr>
        <vertAlign val="superscript"/>
        <sz val="11"/>
        <color theme="1"/>
        <rFont val="Calibri"/>
        <family val="2"/>
        <scheme val="minor"/>
      </rPr>
      <t>4</t>
    </r>
  </si>
  <si>
    <r>
      <t>Direct Graduate PLUS Loan</t>
    </r>
    <r>
      <rPr>
        <vertAlign val="superscript"/>
        <sz val="11"/>
        <color theme="1"/>
        <rFont val="Calibri"/>
        <family val="2"/>
        <scheme val="minor"/>
      </rPr>
      <t>5</t>
    </r>
  </si>
  <si>
    <t>This worksheet automatically deducts the 1.057% origination fee from the Direct Unsubsidized loan amount. Most students who submit the FAFSA are eligible to borrow up to $20,500 in an unsubsidized loan per academic year.</t>
  </si>
  <si>
    <r>
      <t xml:space="preserve">2026-27 Estimated Billing Worksheets
</t>
    </r>
    <r>
      <rPr>
        <b/>
        <i/>
        <sz val="16"/>
        <color theme="1"/>
        <rFont val="Calibri"/>
        <family val="2"/>
        <scheme val="minor"/>
      </rPr>
      <t>Graduate School of Professional Psychology</t>
    </r>
  </si>
  <si>
    <r>
      <t>These worksheets are designed to help you estimate your invoices throughout the academic year.</t>
    </r>
    <r>
      <rPr>
        <b/>
        <sz val="11"/>
        <color rgb="FF000000"/>
        <rFont val="Calibri"/>
        <family val="2"/>
        <scheme val="minor"/>
      </rPr>
      <t xml:space="preserve"> In order to complete a worksheet, you'll need a copy of your most recent 2026-2027 financial aid offer.</t>
    </r>
    <r>
      <rPr>
        <sz val="11"/>
        <color rgb="FF000000"/>
        <rFont val="Calibri"/>
        <family val="2"/>
        <scheme val="minor"/>
      </rPr>
      <t xml:space="preserve"> Fill in the sections highlighted in blue. You will likely not have all the types of aid listed in the "credits" section. Please remember that these worksheets are only a planning tool. Additional, unanticipated charges or credits may be included on your actual bill. </t>
    </r>
  </si>
  <si>
    <t>2026-27 Estimated Billing Worksheet
Sport Coaching Master's or Certificate Program</t>
  </si>
  <si>
    <t>FALL 2026:</t>
  </si>
  <si>
    <t>WINTER 2027:</t>
  </si>
  <si>
    <t>SPRING 2027:</t>
  </si>
  <si>
    <t>FALL 2026</t>
  </si>
  <si>
    <t>WINTER 2027</t>
  </si>
  <si>
    <t>SPRING 2027</t>
  </si>
  <si>
    <t>Tuition for the 2026-27 academic year is $859 per credit.</t>
  </si>
  <si>
    <t>Technology fees are $8 per credit. If you will be enrolled in less than 4 credits, you will not be eligible for federal student loans.</t>
  </si>
  <si>
    <r>
      <t xml:space="preserve">The Health and Counseling Fee is $258 per quarter, and is </t>
    </r>
    <r>
      <rPr>
        <i/>
        <sz val="11"/>
        <color theme="1"/>
        <rFont val="Calibri"/>
        <family val="2"/>
        <scheme val="minor"/>
      </rPr>
      <t>mandatory</t>
    </r>
    <r>
      <rPr>
        <sz val="11"/>
        <color theme="1"/>
        <rFont val="Calibri"/>
        <family val="2"/>
        <scheme val="minor"/>
      </rPr>
      <t xml:space="preserve"> for students who started their program in fall 2024 or later and are enrolled
in 8 or more credits. Students who started prior to fall 2024 can waive this fee (just delete the amount in these fields if you plan to waive it).</t>
    </r>
  </si>
  <si>
    <r>
      <t xml:space="preserve">Effective July 1, 2026, the Direct Graduate PLUS loan application process will be limited to existing borrowers who are eligible to apply under the legacy loan provision.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 </t>
    </r>
    <r>
      <rPr>
        <b/>
        <sz val="11"/>
        <color theme="1"/>
        <rFont val="Calibri"/>
        <family val="2"/>
        <scheme val="minor"/>
      </rPr>
      <t>www.du.edu/federal-updates</t>
    </r>
    <r>
      <rPr>
        <sz val="11"/>
        <color theme="1"/>
        <rFont val="Calibri"/>
        <family val="2"/>
        <scheme val="minor"/>
      </rPr>
      <t xml:space="preserve">.  </t>
    </r>
  </si>
  <si>
    <t>2026-27 Estimated Billing Worksheet
Most Programs</t>
  </si>
  <si>
    <t>Tuition for the 2026-27 academic year is $1,397 per credit. (Note that this worksheet assumes you started your program in the fall of 2025 or later. If you started your program before then, your tuition rate may be different. Please contact the Graduate School of Professional Psychology for more information.)</t>
  </si>
  <si>
    <r>
      <t xml:space="preserve">The Health and Counseling Fee is $258 per quarter, and is </t>
    </r>
    <r>
      <rPr>
        <i/>
        <sz val="11"/>
        <color theme="1"/>
        <rFont val="Calibri"/>
        <family val="2"/>
        <scheme val="minor"/>
      </rPr>
      <t>mandatory</t>
    </r>
    <r>
      <rPr>
        <sz val="11"/>
        <color theme="1"/>
        <rFont val="Calibri"/>
        <family val="2"/>
        <scheme val="minor"/>
      </rPr>
      <t xml:space="preserve"> for students who started their program in fall of 2024 or later and are enrolled
in 8 or more credits. Students who started prior to fall 2024 can waive this fee (just delete the amount in these fields if you plan to waive it).</t>
    </r>
  </si>
  <si>
    <r>
      <t xml:space="preserve">This worksheet automatically deducts the 1.057% origination fee from the Direct Unsubsidized loan amount. Most students who submit the FAFSA are eligible to borrow up to $20,500 in an unsubsidized loan per academic year. </t>
    </r>
    <r>
      <rPr>
        <b/>
        <i/>
        <sz val="11"/>
        <color theme="1"/>
        <rFont val="Calibri"/>
        <family val="2"/>
        <scheme val="minor"/>
      </rPr>
      <t>New borrowers</t>
    </r>
    <r>
      <rPr>
        <b/>
        <sz val="11"/>
        <color theme="1"/>
        <rFont val="Calibri"/>
        <family val="2"/>
        <scheme val="minor"/>
      </rPr>
      <t xml:space="preserve"> </t>
    </r>
    <r>
      <rPr>
        <sz val="11"/>
        <color theme="1"/>
        <rFont val="Calibri"/>
        <family val="2"/>
        <scheme val="minor"/>
      </rPr>
      <t xml:space="preserve">enrolled in the PsyD program are eligible to borrow up to $50,000 in unsubsidized loans per academic year. Learn more at </t>
    </r>
    <r>
      <rPr>
        <b/>
        <sz val="11"/>
        <color theme="1"/>
        <rFont val="Calibri"/>
        <family val="2"/>
        <scheme val="minor"/>
      </rPr>
      <t>www.du.edu/federal-updates</t>
    </r>
    <r>
      <rPr>
        <sz val="11"/>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</si>
</sst>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8"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0"/>
      <color rgb="FF000000"/>
      <name val="Calibri"/>
      <family val="2"/>
      <scheme val="minor"/>
    </font>
    <font>
      <vertAlign val="superscript"/>
      <sz val="11"/>
      <color theme="1"/>
      <name val="Calibri"/>
      <family val="2"/>
      <scheme val="minor"/>
    </font>
    <font>
      <b/>
      <i/>
      <sz val="14"/>
      <color rgb="FF98002E"/>
      <name val="Calibri"/>
      <family val="2"/>
      <scheme val="minor"/>
    </font>
    <font>
      <b/>
      <sz val="14"/>
      <color theme="1"/>
      <name val="Calibri"/>
      <family val="2"/>
      <scheme val="minor"/>
    </font>
    <font>
      <u/>
      <sz val="11"/>
      <color rgb="FF98002E"/>
      <name val="Calibri"/>
      <family val="2"/>
      <scheme val="minor"/>
    </font>
    <font>
      <b/>
      <i/>
      <sz val="16"/>
      <color theme="1"/>
      <name val="Calibri"/>
      <family val="2"/>
      <scheme val="minor"/>
    </font>
    <font>
      <b/>
      <sz val="12"/>
      <color theme="1"/>
      <name val="Calibri"/>
      <family val="2"/>
      <scheme val="minor"/>
    </font>
    <font>
      <sz val="11"/>
      <color rgb="FF000000"/>
      <name val="Calibri"/>
      <family val="2"/>
      <scheme val="minor"/>
    </font>
    <font>
      <b/>
      <sz val="11"/>
      <color rgb="FF000000"/>
      <name val="Calibri"/>
      <family val="2"/>
      <scheme val="minor"/>
    </font>
    <font>
      <u/>
      <sz val="11"/>
      <color theme="10"/>
      <name val="Calibri"/>
      <family val="2"/>
      <scheme val="minor"/>
    </font>
    <font>
      <b/>
      <i/>
      <u/>
      <sz val="14"/>
      <color theme="1"/>
      <name val="Calibri"/>
      <family val="2"/>
      <scheme val="minor"/>
    </font>
    <font>
      <u/>
      <vertAlign val="superscript"/>
      <sz val="11"/>
      <color theme="10"/>
      <name val="Calibri"/>
      <family val="2"/>
      <scheme val="minor"/>
    </font>
    <font>
      <i/>
      <sz val="11"/>
      <color theme="1"/>
      <name val="Calibri"/>
      <family val="2"/>
      <scheme val="minor"/>
    </font>
    <font>
      <b/>
      <i/>
      <sz val="11"/>
      <color theme="1"/>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4" tint="0.59996337778862885"/>
        <bgColor indexed="64"/>
      </patternFill>
    </fill>
  </fills>
  <borders count="11">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top style="double">
        <color auto="1"/>
      </top>
      <bottom style="double">
        <color auto="1"/>
      </bottom>
      <diagonal/>
    </border>
    <border>
      <left/>
      <right style="dashed">
        <color indexed="64"/>
      </right>
      <top/>
      <bottom/>
      <diagonal/>
    </border>
    <border>
      <left style="dotted">
        <color indexed="64"/>
      </left>
      <right style="dotted">
        <color indexed="64"/>
      </right>
      <top style="dotted">
        <color indexed="64"/>
      </top>
      <bottom style="thin">
        <color indexed="64"/>
      </bottom>
      <diagonal/>
    </border>
    <border>
      <left/>
      <right/>
      <top style="dashed">
        <color indexed="64"/>
      </top>
      <bottom style="thin">
        <color indexed="64"/>
      </bottom>
      <diagonal/>
    </border>
  </borders>
  <cellStyleXfs count="3">
    <xf numFmtId="0" fontId="0" fillId="0" borderId="0"/>
    <xf numFmtId="44" fontId="1" fillId="0" borderId="0" applyFont="0" applyFill="0" applyBorder="0" applyAlignment="0" applyProtection="0"/>
    <xf numFmtId="0" fontId="13" fillId="0" borderId="0" applyNumberFormat="0" applyFill="0" applyBorder="0" applyAlignment="0" applyProtection="0"/>
  </cellStyleXfs>
  <cellXfs count="61">
    <xf numFmtId="0" fontId="0" fillId="0" borderId="0" xfId="0"/>
    <xf numFmtId="0" fontId="2" fillId="0" borderId="2" xfId="0" applyFont="1" applyBorder="1"/>
    <xf numFmtId="0" fontId="0" fillId="0" borderId="2" xfId="0" applyBorder="1"/>
    <xf numFmtId="0" fontId="0" fillId="0" borderId="2" xfId="0" applyBorder="1" applyAlignment="1">
      <alignment horizontal="center"/>
    </xf>
    <xf numFmtId="44" fontId="2" fillId="0" borderId="2" xfId="1" applyFont="1" applyBorder="1" applyAlignment="1">
      <alignment horizontal="center"/>
    </xf>
    <xf numFmtId="44" fontId="0" fillId="0" borderId="0" xfId="1" applyFont="1"/>
    <xf numFmtId="0" fontId="6" fillId="0" borderId="0" xfId="0" applyFont="1" applyAlignment="1">
      <alignment horizontal="left"/>
    </xf>
    <xf numFmtId="0" fontId="2" fillId="0" borderId="0" xfId="0" applyFont="1"/>
    <xf numFmtId="44" fontId="2" fillId="0" borderId="0" xfId="1" applyFont="1"/>
    <xf numFmtId="0" fontId="0" fillId="3" borderId="0" xfId="0" applyFill="1" applyAlignment="1">
      <alignment horizontal="left"/>
    </xf>
    <xf numFmtId="0" fontId="0" fillId="3" borderId="0" xfId="0" applyFill="1"/>
    <xf numFmtId="44" fontId="0" fillId="3" borderId="0" xfId="1" applyFont="1" applyFill="1"/>
    <xf numFmtId="0" fontId="0" fillId="3" borderId="0" xfId="0" applyFill="1" applyAlignment="1">
      <alignment horizontal="left" indent="2"/>
    </xf>
    <xf numFmtId="0" fontId="0" fillId="0" borderId="7" xfId="0" applyBorder="1"/>
    <xf numFmtId="0" fontId="7" fillId="0" borderId="7" xfId="0" applyFont="1" applyBorder="1"/>
    <xf numFmtId="44" fontId="0" fillId="2" borderId="6" xfId="1" applyFont="1" applyFill="1" applyBorder="1" applyProtection="1">
      <protection locked="0"/>
    </xf>
    <xf numFmtId="44" fontId="0" fillId="2" borderId="4" xfId="1" applyFont="1" applyFill="1" applyBorder="1" applyProtection="1">
      <protection locked="0"/>
    </xf>
    <xf numFmtId="44" fontId="0" fillId="2" borderId="4" xfId="0" applyNumberFormat="1" applyFill="1" applyBorder="1" applyProtection="1">
      <protection locked="0"/>
    </xf>
    <xf numFmtId="44" fontId="0" fillId="2" borderId="5" xfId="1" applyFont="1" applyFill="1" applyBorder="1" applyProtection="1">
      <protection locked="0"/>
    </xf>
    <xf numFmtId="0" fontId="0" fillId="0" borderId="1" xfId="0" applyBorder="1"/>
    <xf numFmtId="0" fontId="3" fillId="0" borderId="1" xfId="0" applyFont="1" applyBorder="1" applyAlignment="1">
      <alignment horizontal="right" vertical="top" wrapText="1"/>
    </xf>
    <xf numFmtId="0" fontId="3" fillId="0" borderId="1" xfId="0" applyFont="1" applyBorder="1" applyAlignment="1">
      <alignment horizontal="right" vertical="top"/>
    </xf>
    <xf numFmtId="0" fontId="4" fillId="0" borderId="0" xfId="0" applyFont="1" applyAlignment="1" applyProtection="1">
      <alignment horizontal="center" wrapText="1"/>
      <protection locked="0"/>
    </xf>
    <xf numFmtId="44" fontId="10" fillId="0" borderId="7" xfId="1" applyFont="1" applyBorder="1"/>
    <xf numFmtId="0" fontId="10" fillId="0" borderId="7" xfId="0" applyFont="1" applyBorder="1"/>
    <xf numFmtId="0" fontId="0" fillId="3" borderId="3" xfId="0" applyFill="1" applyBorder="1"/>
    <xf numFmtId="44" fontId="0" fillId="3" borderId="3" xfId="1" applyFont="1" applyFill="1" applyBorder="1"/>
    <xf numFmtId="0" fontId="4" fillId="0" borderId="0" xfId="0" applyFont="1" applyAlignment="1">
      <alignment horizontal="left" wrapText="1" indent="1"/>
    </xf>
    <xf numFmtId="44" fontId="0" fillId="3" borderId="0" xfId="1" applyFont="1" applyFill="1" applyBorder="1"/>
    <xf numFmtId="0" fontId="0" fillId="2" borderId="4" xfId="0" applyFill="1" applyBorder="1" applyProtection="1">
      <protection locked="0"/>
    </xf>
    <xf numFmtId="0" fontId="0" fillId="0" borderId="3" xfId="0" applyBorder="1"/>
    <xf numFmtId="44" fontId="0" fillId="0" borderId="3" xfId="1" applyFont="1" applyFill="1" applyBorder="1"/>
    <xf numFmtId="44" fontId="0" fillId="3" borderId="3" xfId="1" applyFont="1" applyFill="1" applyBorder="1" applyProtection="1">
      <protection locked="0"/>
    </xf>
    <xf numFmtId="0" fontId="0" fillId="0" borderId="0" xfId="0" applyAlignment="1">
      <alignment horizontal="left" indent="2"/>
    </xf>
    <xf numFmtId="0" fontId="14" fillId="0" borderId="0" xfId="0" applyFont="1" applyAlignment="1">
      <alignment horizontal="left" vertical="top" indent="3"/>
    </xf>
    <xf numFmtId="0" fontId="13" fillId="0" borderId="0" xfId="2" applyAlignment="1" applyProtection="1">
      <alignment horizontal="left" indent="5"/>
      <protection locked="0"/>
    </xf>
    <xf numFmtId="0" fontId="0" fillId="0" borderId="0" xfId="0" applyProtection="1">
      <protection locked="0"/>
    </xf>
    <xf numFmtId="0" fontId="0" fillId="0" borderId="0" xfId="0" applyAlignment="1">
      <alignment horizontal="left"/>
    </xf>
    <xf numFmtId="0" fontId="4" fillId="2" borderId="4" xfId="0" applyFont="1" applyFill="1" applyBorder="1" applyAlignment="1" applyProtection="1">
      <alignment wrapText="1"/>
      <protection locked="0"/>
    </xf>
    <xf numFmtId="44" fontId="2" fillId="0" borderId="0" xfId="1" applyFont="1" applyAlignment="1">
      <alignment horizontal="center"/>
    </xf>
    <xf numFmtId="0" fontId="5" fillId="0" borderId="0" xfId="0" applyFont="1" applyAlignment="1">
      <alignment horizontal="right" vertical="top"/>
    </xf>
    <xf numFmtId="0" fontId="5" fillId="0" borderId="0" xfId="0" applyFont="1" applyAlignment="1">
      <alignment horizontal="right"/>
    </xf>
    <xf numFmtId="44" fontId="0" fillId="2" borderId="9" xfId="1" applyFont="1" applyFill="1" applyBorder="1" applyProtection="1">
      <protection locked="0"/>
    </xf>
    <xf numFmtId="0" fontId="13" fillId="0" borderId="0" xfId="2" applyAlignment="1" applyProtection="1">
      <alignment horizontal="left" indent="5"/>
    </xf>
    <xf numFmtId="0" fontId="5" fillId="0" borderId="0" xfId="0" applyFont="1" applyAlignment="1">
      <alignment vertical="top"/>
    </xf>
    <xf numFmtId="44" fontId="0" fillId="4" borderId="9" xfId="1" applyFont="1" applyFill="1" applyBorder="1" applyProtection="1">
      <protection locked="0"/>
    </xf>
    <xf numFmtId="0" fontId="0" fillId="0" borderId="10" xfId="0" applyBorder="1"/>
    <xf numFmtId="0" fontId="0" fillId="0" borderId="1" xfId="0" applyBorder="1" applyAlignment="1">
      <alignment horizontal="center"/>
    </xf>
    <xf numFmtId="0" fontId="3" fillId="0" borderId="3" xfId="0" applyFont="1" applyBorder="1" applyAlignment="1">
      <alignment horizontal="right" wrapText="1"/>
    </xf>
    <xf numFmtId="0" fontId="3" fillId="0" borderId="3" xfId="0" applyFont="1" applyBorder="1" applyAlignment="1">
      <alignment horizontal="right"/>
    </xf>
    <xf numFmtId="0" fontId="11" fillId="0" borderId="0" xfId="0" applyFont="1" applyAlignment="1">
      <alignment horizontal="left" vertical="center" wrapText="1"/>
    </xf>
    <xf numFmtId="0" fontId="0" fillId="0" borderId="0" xfId="0" applyAlignment="1">
      <alignment horizontal="left"/>
    </xf>
    <xf numFmtId="0" fontId="0" fillId="3" borderId="3" xfId="0" applyFill="1" applyBorder="1" applyAlignment="1">
      <alignment horizontal="left"/>
    </xf>
    <xf numFmtId="0" fontId="0" fillId="0" borderId="0" xfId="0" applyAlignment="1">
      <alignment horizontal="left" wrapText="1"/>
    </xf>
    <xf numFmtId="0" fontId="3" fillId="0" borderId="3" xfId="0" applyFont="1" applyBorder="1" applyAlignment="1">
      <alignment horizontal="right" vertical="top" wrapText="1"/>
    </xf>
    <xf numFmtId="0" fontId="0" fillId="0" borderId="0" xfId="0" applyAlignment="1">
      <alignment horizontal="left" vertical="top" wrapText="1"/>
    </xf>
    <xf numFmtId="0" fontId="11" fillId="0" borderId="0" xfId="0" applyFont="1" applyAlignment="1">
      <alignment horizontal="left" vertical="center" wrapText="1" indent="1"/>
    </xf>
    <xf numFmtId="0" fontId="0" fillId="3" borderId="0" xfId="0" applyFill="1" applyAlignment="1">
      <alignment horizontal="center"/>
    </xf>
    <xf numFmtId="0" fontId="13" fillId="3" borderId="0" xfId="2" applyFill="1" applyBorder="1" applyAlignment="1">
      <alignment horizontal="left"/>
    </xf>
    <xf numFmtId="0" fontId="13" fillId="3" borderId="8" xfId="2" applyFill="1" applyBorder="1" applyAlignment="1">
      <alignment horizontal="left"/>
    </xf>
    <xf numFmtId="0" fontId="13" fillId="0" borderId="3" xfId="2" applyFill="1" applyBorder="1" applyAlignment="1">
      <alignment horizontal="left"/>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98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104760</xdr:rowOff>
    </xdr:from>
    <xdr:to>
      <xdr:col>1</xdr:col>
      <xdr:colOff>1891362</xdr:colOff>
      <xdr:row>1</xdr:row>
      <xdr:rowOff>542925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891362" cy="4381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106967</xdr:rowOff>
    </xdr:from>
    <xdr:to>
      <xdr:col>4</xdr:col>
      <xdr:colOff>557859</xdr:colOff>
      <xdr:row>1</xdr:row>
      <xdr:rowOff>542925</xdr:rowOff>
    </xdr:to>
    <xdr:pic>
      <xdr:nvPicPr>
        <xdr:cNvPr id="2" name="Picture 1">
          <a:extLst>
            <a:ext uri="{FF2B5EF4-FFF2-40B4-BE49-F238E27FC236}">
              <a16:creationId xmlns:a16="http://schemas.microsoft.com/office/drawing/2014/main" id="{9273B4DB-0B05-4334-AF33-D8AF0F38D4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6042"/>
          <a:ext cx="1881834" cy="4359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106967</xdr:rowOff>
    </xdr:from>
    <xdr:to>
      <xdr:col>4</xdr:col>
      <xdr:colOff>557859</xdr:colOff>
      <xdr:row>1</xdr:row>
      <xdr:rowOff>542925</xdr:rowOff>
    </xdr:to>
    <xdr:pic>
      <xdr:nvPicPr>
        <xdr:cNvPr id="2" name="Picture 1">
          <a:extLst>
            <a:ext uri="{FF2B5EF4-FFF2-40B4-BE49-F238E27FC236}">
              <a16:creationId xmlns:a16="http://schemas.microsoft.com/office/drawing/2014/main" id="{68EB6B41-3943-4BB4-9444-5C784C21C8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6042"/>
          <a:ext cx="1881834" cy="43595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5"/>
  <sheetViews>
    <sheetView showGridLines="0" showRowColHeaders="0" tabSelected="1" showRuler="0" zoomScaleNormal="100" workbookViewId="0">
      <selection activeCell="B7" sqref="B7"/>
    </sheetView>
  </sheetViews>
  <sheetFormatPr defaultColWidth="8.85546875" defaultRowHeight="15" x14ac:dyDescent="0.25"/>
  <cols>
    <col min="1" max="1" width="4.140625" customWidth="1"/>
    <col min="2" max="2" width="74.85546875" customWidth="1"/>
    <col min="3" max="3" width="12.85546875" style="5" customWidth="1"/>
    <col min="4" max="4" width="26.42578125" customWidth="1"/>
  </cols>
  <sheetData>
    <row r="1" spans="1:4" ht="17.25" customHeight="1" x14ac:dyDescent="0.25">
      <c r="A1" s="36"/>
    </row>
    <row r="2" spans="1:4" ht="47.25" customHeight="1" x14ac:dyDescent="0.35">
      <c r="B2" s="48" t="s">
        <v>51</v>
      </c>
      <c r="C2" s="49"/>
      <c r="D2" s="49"/>
    </row>
    <row r="3" spans="1:4" ht="8.25" customHeight="1" x14ac:dyDescent="0.25">
      <c r="B3" s="19"/>
      <c r="C3" s="21"/>
      <c r="D3" s="21"/>
    </row>
    <row r="4" spans="1:4" ht="66.75" customHeight="1" x14ac:dyDescent="0.25">
      <c r="B4" s="50" t="s">
        <v>52</v>
      </c>
      <c r="C4" s="50"/>
      <c r="D4" s="50"/>
    </row>
    <row r="5" spans="1:4" ht="21.75" customHeight="1" x14ac:dyDescent="0.25">
      <c r="C5"/>
    </row>
    <row r="6" spans="1:4" ht="27" customHeight="1" x14ac:dyDescent="0.25">
      <c r="B6" s="34" t="s">
        <v>42</v>
      </c>
      <c r="C6"/>
    </row>
    <row r="7" spans="1:4" x14ac:dyDescent="0.25">
      <c r="B7" s="35" t="s">
        <v>43</v>
      </c>
      <c r="C7"/>
    </row>
    <row r="8" spans="1:4" x14ac:dyDescent="0.25">
      <c r="B8" s="35" t="s">
        <v>38</v>
      </c>
    </row>
    <row r="9" spans="1:4" x14ac:dyDescent="0.25">
      <c r="B9" s="43"/>
    </row>
    <row r="10" spans="1:4" x14ac:dyDescent="0.25">
      <c r="B10" s="43"/>
    </row>
    <row r="11" spans="1:4" x14ac:dyDescent="0.25">
      <c r="B11" s="43"/>
    </row>
    <row r="15" spans="1:4" x14ac:dyDescent="0.25">
      <c r="B15" s="47" t="s">
        <v>13</v>
      </c>
      <c r="C15" s="47"/>
      <c r="D15" s="47"/>
    </row>
  </sheetData>
  <sheetProtection algorithmName="SHA-512" hashValue="J3vX4Fh2yPcU97sQnxTqxJ3Kh4Z1mm5gfMEeuiN+GKgGfIduvFX8il0jCPetu7ZP2/1l5RaJvGZYsVTwPoPpGA==" saltValue="gVrcI9wa2MbIOAFlXmqvNg==" spinCount="100000" sheet="1" selectLockedCells="1"/>
  <mergeCells count="3">
    <mergeCell ref="B15:D15"/>
    <mergeCell ref="B2:D2"/>
    <mergeCell ref="B4:D4"/>
  </mergeCells>
  <hyperlinks>
    <hyperlink ref="B7" location="'Sport Coaching'!A1" display="Sport Coaching Master's or Certificate Program" xr:uid="{00000000-0004-0000-0000-000000000000}"/>
    <hyperlink ref="B8" location="'Most Programs'!A1" display="All other programs" xr:uid="{00000000-0004-0000-0000-000001000000}"/>
  </hyperlinks>
  <pageMargins left="0.5" right="0.5" top="0.5" bottom="0.5" header="0.3" footer="0.3"/>
  <pageSetup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FF863-BC7A-4C0F-9423-94ADC0B81863}">
  <sheetPr>
    <pageSetUpPr fitToPage="1"/>
  </sheetPr>
  <dimension ref="B1:O37"/>
  <sheetViews>
    <sheetView showGridLines="0" showRowColHeaders="0" showRuler="0" zoomScaleNormal="100" workbookViewId="0">
      <selection activeCell="F14" sqref="F14"/>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4.140625" customWidth="1"/>
  </cols>
  <sheetData>
    <row r="1" spans="2:15" ht="17.25" customHeight="1" x14ac:dyDescent="0.25"/>
    <row r="2" spans="2:15" ht="47.25" customHeight="1" x14ac:dyDescent="0.25">
      <c r="F2" s="54" t="s">
        <v>64</v>
      </c>
      <c r="G2" s="54"/>
      <c r="H2" s="54"/>
      <c r="I2" s="54"/>
      <c r="J2" s="54"/>
      <c r="K2" s="54"/>
      <c r="L2" s="54"/>
      <c r="M2" s="54"/>
      <c r="N2" s="54"/>
      <c r="O2" s="54"/>
    </row>
    <row r="3" spans="2:15" ht="8.25" customHeight="1" x14ac:dyDescent="0.25">
      <c r="B3" s="19"/>
      <c r="C3" s="19"/>
      <c r="D3" s="19"/>
      <c r="E3" s="19"/>
      <c r="F3" s="19"/>
      <c r="G3" s="19"/>
      <c r="H3" s="20"/>
      <c r="I3" s="21"/>
      <c r="J3" s="21"/>
      <c r="K3" s="21"/>
      <c r="L3" s="21"/>
      <c r="M3" s="21"/>
      <c r="N3" s="21"/>
      <c r="O3" s="21"/>
    </row>
    <row r="4" spans="2:15" ht="6.75" customHeight="1" x14ac:dyDescent="0.25">
      <c r="B4" s="56"/>
      <c r="C4" s="56"/>
      <c r="D4" s="56"/>
      <c r="E4" s="56"/>
      <c r="F4" s="56"/>
      <c r="G4" s="56"/>
      <c r="H4" s="56"/>
      <c r="I4" s="56"/>
      <c r="J4" s="56"/>
      <c r="K4" s="56"/>
      <c r="L4" s="56"/>
      <c r="M4" s="56"/>
      <c r="N4" s="56"/>
      <c r="O4" s="56"/>
    </row>
    <row r="5" spans="2:15" ht="19.5" customHeight="1" x14ac:dyDescent="0.25">
      <c r="J5" s="39" t="s">
        <v>54</v>
      </c>
      <c r="L5" s="39" t="s">
        <v>55</v>
      </c>
      <c r="N5" s="39" t="s">
        <v>56</v>
      </c>
    </row>
    <row r="6" spans="2:15" ht="18" customHeight="1" x14ac:dyDescent="0.3">
      <c r="D6" s="6" t="s">
        <v>14</v>
      </c>
      <c r="E6" s="27"/>
      <c r="F6" s="27"/>
      <c r="G6" s="27"/>
      <c r="H6" s="27"/>
      <c r="I6" s="27"/>
      <c r="J6" s="38" t="s">
        <v>45</v>
      </c>
      <c r="L6" s="38" t="s">
        <v>45</v>
      </c>
      <c r="M6" s="22"/>
      <c r="N6" s="38" t="s">
        <v>45</v>
      </c>
      <c r="O6" s="27"/>
    </row>
    <row r="7" spans="2:15" ht="6" customHeight="1" x14ac:dyDescent="0.25"/>
    <row r="8" spans="2:15" ht="15.75" thickBot="1" x14ac:dyDescent="0.3">
      <c r="B8" s="1" t="s">
        <v>7</v>
      </c>
      <c r="C8" s="1"/>
      <c r="D8" s="2"/>
      <c r="E8" s="2"/>
      <c r="F8" s="2"/>
      <c r="G8" s="2"/>
      <c r="H8" s="4" t="s">
        <v>3</v>
      </c>
      <c r="I8" s="3"/>
      <c r="J8" s="4" t="s">
        <v>57</v>
      </c>
      <c r="K8" s="3"/>
      <c r="L8" s="4" t="s">
        <v>58</v>
      </c>
      <c r="M8" s="4"/>
      <c r="N8" s="4" t="s">
        <v>59</v>
      </c>
      <c r="O8" s="2"/>
    </row>
    <row r="9" spans="2:15" ht="9" customHeight="1" x14ac:dyDescent="0.25"/>
    <row r="10" spans="2:15" ht="21.75" customHeight="1" x14ac:dyDescent="0.25">
      <c r="B10" s="9" t="s">
        <v>1</v>
      </c>
      <c r="C10" s="9"/>
      <c r="D10" s="57"/>
      <c r="E10" s="57"/>
      <c r="F10" s="10"/>
      <c r="G10" s="10"/>
      <c r="H10" s="11">
        <f>J10+L10+N10</f>
        <v>0</v>
      </c>
      <c r="I10" s="10"/>
      <c r="J10" s="11">
        <f>VLOOKUP(J6, Data!A2:D22, 2, FALSE)</f>
        <v>0</v>
      </c>
      <c r="K10" s="10"/>
      <c r="L10" s="11">
        <f>VLOOKUP(L6, Data!A2:D22, 2, FALSE)</f>
        <v>0</v>
      </c>
      <c r="M10" s="11"/>
      <c r="N10" s="11">
        <f>VLOOKUP(N6, Data!A2:D22, 2, FALSE)</f>
        <v>0</v>
      </c>
      <c r="O10" s="10"/>
    </row>
    <row r="11" spans="2:15" ht="21.75" customHeight="1" x14ac:dyDescent="0.25">
      <c r="B11" s="37" t="s">
        <v>0</v>
      </c>
      <c r="C11" s="37"/>
    </row>
    <row r="12" spans="2:15" ht="21.75" customHeight="1" x14ac:dyDescent="0.25">
      <c r="B12" s="12" t="s">
        <v>2</v>
      </c>
      <c r="C12" s="12"/>
      <c r="D12" s="10"/>
      <c r="E12" s="10"/>
      <c r="F12" s="10"/>
      <c r="G12" s="10"/>
      <c r="H12" s="11">
        <f>J12+L12+N12</f>
        <v>0</v>
      </c>
      <c r="I12" s="10"/>
      <c r="J12" s="11">
        <f>VLOOKUP(J6, Data!A2:D22, 3, FALSE)</f>
        <v>0</v>
      </c>
      <c r="K12" s="10"/>
      <c r="L12" s="11">
        <f>VLOOKUP(L6, Data!A2:D22, 3, FALSE)</f>
        <v>0</v>
      </c>
      <c r="M12" s="11"/>
      <c r="N12" s="11">
        <f>VLOOKUP(N6, Data!A2:D22, 3, FALSE)</f>
        <v>0</v>
      </c>
      <c r="O12" s="10"/>
    </row>
    <row r="13" spans="2:15" ht="21.75" customHeight="1" x14ac:dyDescent="0.25">
      <c r="B13" s="33" t="s">
        <v>16</v>
      </c>
      <c r="C13" s="33"/>
      <c r="H13" s="5">
        <f>J13+L13+N13</f>
        <v>0</v>
      </c>
      <c r="J13" s="5">
        <f>VLOOKUP(J6, Data!A2:D22, 4, FALSE)</f>
        <v>0</v>
      </c>
      <c r="L13" s="5">
        <f>VLOOKUP(L6, Data!A2:D22, 4, FALSE)</f>
        <v>0</v>
      </c>
      <c r="N13" s="5">
        <f>VLOOKUP(N6, Data!A2:D22, 4, FALSE)</f>
        <v>0</v>
      </c>
    </row>
    <row r="14" spans="2:15" ht="21.75" customHeight="1" x14ac:dyDescent="0.25">
      <c r="B14" s="58" t="s">
        <v>41</v>
      </c>
      <c r="C14" s="58"/>
      <c r="D14" s="58"/>
      <c r="E14" s="59"/>
      <c r="F14" s="29" t="s">
        <v>5</v>
      </c>
      <c r="G14" s="10"/>
      <c r="H14" s="28">
        <f>J14+L14+N14</f>
        <v>0</v>
      </c>
      <c r="I14" s="10"/>
      <c r="J14" s="28">
        <f>IF(AND(F14="Yes", J6&lt;&gt;"not enrolled"), (VLOOKUP(F14, Data!A25:C26, 2, FALSE)), 0)</f>
        <v>0</v>
      </c>
      <c r="K14" s="10"/>
      <c r="L14" s="28">
        <v>0</v>
      </c>
      <c r="M14" s="28"/>
      <c r="N14" s="28">
        <f>IF(AND(F14="Yes", N6&lt;&gt;"not enrolled"), (VLOOKUP(F14, Data!A25:C26, 2, FALSE)), 0)</f>
        <v>0</v>
      </c>
      <c r="O14" s="10"/>
    </row>
    <row r="15" spans="2:15" ht="21.75" customHeight="1" x14ac:dyDescent="0.25">
      <c r="B15" s="60" t="s">
        <v>47</v>
      </c>
      <c r="C15" s="60"/>
      <c r="D15" s="60"/>
      <c r="E15" s="60"/>
      <c r="F15" s="46"/>
      <c r="G15" s="30"/>
      <c r="H15" s="31">
        <f>J15+L15+N15</f>
        <v>0</v>
      </c>
      <c r="I15" s="30"/>
      <c r="J15" s="45">
        <f>IF(AND(J6&lt;&gt;"select", J6&lt;&gt;"not enrolled",J6&lt;&gt;"4 credits",J6&lt;&gt;"5 credits",J6&lt;&gt;"6 credits",J6&lt;&gt;"7 credits"), 258, 0)</f>
        <v>0</v>
      </c>
      <c r="K15" s="30"/>
      <c r="L15" s="45">
        <f>IF(AND(L6&lt;&gt;"select", L6&lt;&gt;"not enrolled",L6&lt;&gt;"4 credits",L6&lt;&gt;"5 credits",L6&lt;&gt;"6 credits",L6&lt;&gt;"7 credits"), 258, 0)</f>
        <v>0</v>
      </c>
      <c r="M15" s="31"/>
      <c r="N15" s="45">
        <f>IF(AND(N6&lt;&gt;"select", N6&lt;&gt;"not enrolled",N6&lt;&gt;"4 credits",N6&lt;&gt;"5 credits",N6&lt;&gt;"6 credits",N6&lt;&gt;"7 credits"), 258, 0)</f>
        <v>0</v>
      </c>
      <c r="O15" s="30"/>
    </row>
    <row r="16" spans="2:15" ht="21.75" customHeight="1" x14ac:dyDescent="0.25">
      <c r="D16" s="7" t="s">
        <v>6</v>
      </c>
      <c r="H16" s="8">
        <f>SUM(H10, H12:H15)</f>
        <v>0</v>
      </c>
      <c r="J16" s="8">
        <f>SUM(J10,J12:J15)</f>
        <v>0</v>
      </c>
      <c r="L16" s="8">
        <f>SUM(L10,L12:L15)</f>
        <v>0</v>
      </c>
      <c r="M16" s="8"/>
      <c r="N16" s="8">
        <f>SUM(N10,N12:N15)</f>
        <v>0</v>
      </c>
    </row>
    <row r="17" spans="2:15" ht="24" customHeight="1" x14ac:dyDescent="0.25"/>
    <row r="18" spans="2:15" ht="15.75" thickBot="1" x14ac:dyDescent="0.3">
      <c r="B18" s="1" t="s">
        <v>10</v>
      </c>
      <c r="C18" s="1"/>
      <c r="D18" s="2"/>
      <c r="E18" s="2"/>
      <c r="F18" s="2"/>
      <c r="G18" s="2"/>
      <c r="H18" s="4" t="s">
        <v>3</v>
      </c>
      <c r="I18" s="3"/>
      <c r="J18" s="4" t="s">
        <v>57</v>
      </c>
      <c r="K18" s="3"/>
      <c r="L18" s="4" t="s">
        <v>58</v>
      </c>
      <c r="M18" s="4"/>
      <c r="N18" s="4" t="s">
        <v>59</v>
      </c>
      <c r="O18" s="2"/>
    </row>
    <row r="19" spans="2:15" ht="21.75" customHeight="1" x14ac:dyDescent="0.25">
      <c r="B19" t="s">
        <v>15</v>
      </c>
      <c r="H19" s="15"/>
      <c r="J19" s="5">
        <f>IF((AND(J6&lt;&gt;"not enrolled", L6&lt;&gt;"not enrolled", N6&lt;&gt;"not enrolled")), (H19/3), IF((AND(J6&lt;&gt;"not enrolled", L6&lt;&gt;"not enrolled", N6="not enrolled")), (H19/2), IF((AND(J6&lt;&gt;"not enrolled", L6="not enrolled", N6="not enrolled")), (H19/1), 0)))</f>
        <v>0</v>
      </c>
      <c r="L19" s="5">
        <f>IF((AND(J6&lt;&gt;"not enrolled", L6&lt;&gt;"not enrolled", N6&lt;&gt;"not enrolled")), (H19/3), IF((AND(J6&lt;&gt;"not enrolled", L6&lt;&gt;"not enrolled", N6="not enrolled")), (H19/2), IF((AND(J6="not enrolled", L6&lt;&gt;"not enrolled", N6&lt;&gt;"not enrolled")), (H19/2), 0)))</f>
        <v>0</v>
      </c>
      <c r="N19" s="5">
        <f>IF((AND(J6&lt;&gt;"not enrolled", L6&lt;&gt;"not enrolled", N6&lt;&gt;"not enrolled")), (H19/3), IF((AND(J6="not enrolled", L6&lt;&gt;"not enrolled", N6&lt;&gt;"not enrolled")), (H19/2), IF((AND(J6="not enrolled", L6="not enrolled", N6&lt;&gt;"not enrolled")), (H19), 0)))</f>
        <v>0</v>
      </c>
    </row>
    <row r="20" spans="2:15" ht="21.75" customHeight="1" x14ac:dyDescent="0.25">
      <c r="B20" s="10" t="s">
        <v>8</v>
      </c>
      <c r="C20" s="10"/>
      <c r="D20" s="10"/>
      <c r="E20" s="10"/>
      <c r="F20" s="10"/>
      <c r="G20" s="10"/>
      <c r="H20" s="16"/>
      <c r="I20" s="10"/>
      <c r="J20" s="11">
        <f>IF((AND(J6&lt;&gt;"not enrolled", L6&lt;&gt;"not enrolled", N6&lt;&gt;"not enrolled")), (H20/3), IF((AND(J6&lt;&gt;"not enrolled", L6&lt;&gt;"not enrolled", N6="not enrolled")), (H20/2), IF((AND(J6&lt;&gt;"not enrolled", L6="not enrolled", N6="not enrolled")), (H20/1), 0)))</f>
        <v>0</v>
      </c>
      <c r="K20" s="10"/>
      <c r="L20" s="11">
        <f>IF((AND(J6&lt;&gt;"not enrolled", L6&lt;&gt;"not enrolled", N6&lt;&gt;"not enrolled")), (H20/3), IF((AND(J6&lt;&gt;"not enrolled", L6&lt;&gt;"not enrolled", N6="not enrolled")), (H20/2), IF((AND(J6="not enrolled", L6&lt;&gt;"not enrolled", N6&lt;&gt;"not enrolled")), (H20/2), 0)))</f>
        <v>0</v>
      </c>
      <c r="M20" s="11"/>
      <c r="N20" s="11">
        <f>IF((AND(J6&lt;&gt;"not enrolled", L6&lt;&gt;"not enrolled", N6&lt;&gt;"not enrolled")), (H20/3), IF((AND(J6="not enrolled", L6&lt;&gt;"not enrolled", N6&lt;&gt;"not enrolled")), (H20/2), IF((AND(J6="not enrolled", L6="not enrolled", N6&lt;&gt;"not enrolled")), (H20), 0)))</f>
        <v>0</v>
      </c>
      <c r="O20" s="10"/>
    </row>
    <row r="21" spans="2:15" ht="21.75" customHeight="1" x14ac:dyDescent="0.25">
      <c r="B21" t="s">
        <v>48</v>
      </c>
      <c r="F21" s="17"/>
      <c r="H21" s="5">
        <f>SUM(J21,L21,N21)</f>
        <v>0</v>
      </c>
      <c r="J21" s="5">
        <f>IF((AND(J6&lt;&gt;"not enrolled", L6&lt;&gt;"not enrolled", N6&lt;&gt;"not enrolled")), ROUND(((F21-(F21*0.01057))/3),0), IF((AND(J6&lt;&gt;"not enrolled", L6&lt;&gt;"not enrolled", N6="not enrolled")), ROUND(((F21-(F21*0.01057))/2),0), IF((AND(J6&lt;&gt;"not enrolled", L6="not enrolled", N6="not enrolled")), ROUND(((F21-(F21*0.01057))/1),0), 0)))</f>
        <v>0</v>
      </c>
      <c r="L21" s="5">
        <f>IF((AND(J6&lt;&gt;"not enrolled", L6&lt;&gt;"not enrolled", N6&lt;&gt;"not enrolled")), ROUND(((F21-(F21*0.01057))/3),0), IF((AND(J6&lt;&gt;"not enrolled", L6&lt;&gt;"not enrolled", N6="not enrolled")), ROUND(((F21-(F21*0.01057))/2),0), IF((AND(J6="not enrolled", L6&lt;&gt;"not enrolled", N6&lt;&gt;"not enrolled")), ROUND(((F21-(F21*0.01057))/2),0), 0)))</f>
        <v>0</v>
      </c>
      <c r="N21" s="5">
        <f>IF((AND(J6&lt;&gt;"not enrolled", L6&lt;&gt;"not enrolled", N6&lt;&gt;"not enrolled")), ROUND(((F21-(F21*0.01057))/3),0), IF((AND(J6="not enrolled", L6&lt;&gt;"not enrolled", N6&lt;&gt;"not enrolled")), ROUND(((F21-(F21*0.01057))/2),0), IF((AND(J6="not enrolled", L6="not enrolled", N6&lt;&gt;"not enrolled")), ROUND(((F21-(F21*0.01057))/1),0), 0)))</f>
        <v>0</v>
      </c>
    </row>
    <row r="22" spans="2:15" ht="21.75" customHeight="1" x14ac:dyDescent="0.25">
      <c r="B22" s="10" t="s">
        <v>49</v>
      </c>
      <c r="C22" s="10"/>
      <c r="D22" s="10"/>
      <c r="E22" s="10"/>
      <c r="F22" s="17"/>
      <c r="G22" s="10"/>
      <c r="H22" s="11">
        <f>SUM(J22,L22,N22)</f>
        <v>0</v>
      </c>
      <c r="I22" s="10"/>
      <c r="J22" s="11">
        <f>IF((AND(J6&lt;&gt;"not enrolled", L6&lt;&gt;"not enrolled", N6&lt;&gt;"not enrolled")), ROUND(((F22-(F22*0.04228))/3),0), IF((AND(J6&lt;&gt;"not enrolled", L6&lt;&gt;"not enrolled", N6="not enrolled")), ROUND(((F22-(F22*0.04228))/2),0), IF((AND(J6&lt;&gt;"not enrolled", L6="not enrolled", N6="not enrolled")), ROUND(((F22-(F22*0.04228))/1),0), 0)))</f>
        <v>0</v>
      </c>
      <c r="K22" s="10"/>
      <c r="L22" s="11">
        <f>IF((AND(J6&lt;&gt;"not enrolled", L6&lt;&gt;"not enrolled", N6&lt;&gt;"not enrolled")), ROUND(((F22-(F22*0.04228))/3),0), IF((AND(J6&lt;&gt;"not enrolled", L6&lt;&gt;"not enrolled", N6="not enrolled")), ROUND(((F22-(F22*0.04228))/2),0), IF((AND(J6="not enrolled", L6&lt;&gt;"not enrolled", N6&lt;&gt;"not enrolled")), ROUND(((F22-(F22*0.04228))/2),0), 0)))</f>
        <v>0</v>
      </c>
      <c r="M22" s="11"/>
      <c r="N22" s="11">
        <f>IF((AND(J6&lt;&gt;"not enrolled", L6&lt;&gt;"not enrolled", N6&lt;&gt;"not enrolled")), ROUND(((F22-(F22*0.04228))/3),0), IF((AND(J6="not enrolled", L6&lt;&gt;"not enrolled", N6&lt;&gt;"not enrolled")), ROUND(((F22-(F22*0.04228))/2),0), IF((AND(J6="not enrolled", L6="not enrolled", N6&lt;&gt;"not enrolled")), ROUND(((F22-(F22*0.04228))/1),0), 0)))</f>
        <v>0</v>
      </c>
      <c r="O22" s="10"/>
    </row>
    <row r="23" spans="2:15" ht="21.75" customHeight="1" x14ac:dyDescent="0.25">
      <c r="B23" s="51" t="s">
        <v>18</v>
      </c>
      <c r="C23" s="51"/>
      <c r="D23" s="51"/>
      <c r="E23" s="51"/>
      <c r="F23" s="51"/>
      <c r="H23" s="16"/>
      <c r="J23" s="5">
        <f>IF((AND(J6&lt;&gt;"not enrolled", L6&lt;&gt;"not enrolled", N6&lt;&gt;"not enrolled")), (H23/3), IF((AND(J6&lt;&gt;"not enrolled", L6&lt;&gt;"not enrolled", N6="not enrolled")), (H23/2), IF((AND(J6&lt;&gt;"not enrolled", L6="not enrolled", N6="not enrolled")), (H23/1), 0)))</f>
        <v>0</v>
      </c>
      <c r="L23" s="5">
        <f>IF((AND(J6&lt;&gt;"not enrolled", L6&lt;&gt;"not enrolled", N6&lt;&gt;"not enrolled")), (H23/3), IF((AND(J6&lt;&gt;"not enrolled", L6&lt;&gt;"not enrolled", N6="not enrolled")), (H23/2), IF((AND(J6="not enrolled", L6&lt;&gt;"not enrolled", N6&lt;&gt;"not enrolled")), (H23/2), 0)))</f>
        <v>0</v>
      </c>
      <c r="N23" s="5">
        <f>IF((AND(J6&lt;&gt;"not enrolled", L6&lt;&gt;"not enrolled", N6&lt;&gt;"not enrolled")), (H23/3), IF((AND(J6="not enrolled", L6&lt;&gt;"not enrolled", N6&lt;&gt;"not enrolled")), (H23/2), IF((AND(J6="not enrolled", L6="not enrolled", N6&lt;&gt;"not enrolled")), (H23), 0)))</f>
        <v>0</v>
      </c>
    </row>
    <row r="24" spans="2:15" ht="21.75" customHeight="1" x14ac:dyDescent="0.25">
      <c r="B24" s="52" t="s">
        <v>19</v>
      </c>
      <c r="C24" s="52"/>
      <c r="D24" s="52"/>
      <c r="E24" s="52"/>
      <c r="F24" s="52"/>
      <c r="G24" s="52"/>
      <c r="H24" s="26">
        <f>J24+L24+N24</f>
        <v>0</v>
      </c>
      <c r="I24" s="25"/>
      <c r="J24" s="18"/>
      <c r="K24" s="25"/>
      <c r="L24" s="18"/>
      <c r="M24" s="32"/>
      <c r="N24" s="42"/>
      <c r="O24" s="25"/>
    </row>
    <row r="25" spans="2:15" ht="21.75" customHeight="1" x14ac:dyDescent="0.25">
      <c r="D25" s="7" t="s">
        <v>9</v>
      </c>
      <c r="H25" s="5">
        <f>SUM(H19:H24)</f>
        <v>0</v>
      </c>
      <c r="J25" s="5">
        <f>SUM(J19:J24)</f>
        <v>0</v>
      </c>
      <c r="L25" s="5">
        <f>SUM(L19:L23,L24)</f>
        <v>0</v>
      </c>
      <c r="N25" s="5">
        <f>SUM(N19:N23,N24)</f>
        <v>0</v>
      </c>
    </row>
    <row r="26" spans="2:15" ht="15.75" thickBot="1" x14ac:dyDescent="0.3"/>
    <row r="27" spans="2:15" ht="21.75" customHeight="1" thickTop="1" thickBot="1" x14ac:dyDescent="0.35">
      <c r="B27" s="14" t="s">
        <v>11</v>
      </c>
      <c r="C27" s="14"/>
      <c r="D27" s="13"/>
      <c r="E27" s="13"/>
      <c r="F27" s="13"/>
      <c r="G27" s="13"/>
      <c r="H27" s="23">
        <f>H16-H25</f>
        <v>0</v>
      </c>
      <c r="I27" s="24"/>
      <c r="J27" s="23">
        <f>J16-J25</f>
        <v>0</v>
      </c>
      <c r="K27" s="24"/>
      <c r="L27" s="23">
        <f>L16-L25</f>
        <v>0</v>
      </c>
      <c r="M27" s="23"/>
      <c r="N27" s="23">
        <f>N16-N25</f>
        <v>0</v>
      </c>
      <c r="O27" s="13"/>
    </row>
    <row r="28" spans="2:15" ht="15.75" thickTop="1" x14ac:dyDescent="0.25"/>
    <row r="29" spans="2:15" x14ac:dyDescent="0.25">
      <c r="B29" s="7" t="s">
        <v>12</v>
      </c>
      <c r="C29" s="7"/>
    </row>
    <row r="30" spans="2:15" ht="31.5" customHeight="1" x14ac:dyDescent="0.25">
      <c r="B30" s="44">
        <v>1</v>
      </c>
      <c r="C30" s="55" t="s">
        <v>65</v>
      </c>
      <c r="D30" s="55"/>
      <c r="E30" s="55"/>
      <c r="F30" s="55"/>
      <c r="G30" s="55"/>
      <c r="H30" s="55"/>
      <c r="I30" s="55"/>
      <c r="J30" s="55"/>
      <c r="K30" s="55"/>
      <c r="L30" s="55"/>
      <c r="M30" s="55"/>
      <c r="N30" s="55"/>
      <c r="O30" s="55"/>
    </row>
    <row r="31" spans="2:15" ht="18" customHeight="1" x14ac:dyDescent="0.25">
      <c r="B31" s="41">
        <v>2</v>
      </c>
      <c r="C31" t="s">
        <v>61</v>
      </c>
      <c r="H31"/>
      <c r="J31"/>
      <c r="L31"/>
      <c r="M31"/>
      <c r="N31"/>
    </row>
    <row r="32" spans="2:15" ht="35.25" customHeight="1" x14ac:dyDescent="0.25">
      <c r="B32" s="40">
        <v>3</v>
      </c>
      <c r="C32" s="53" t="s">
        <v>66</v>
      </c>
      <c r="D32" s="53"/>
      <c r="E32" s="53"/>
      <c r="F32" s="53"/>
      <c r="G32" s="53"/>
      <c r="H32" s="53"/>
      <c r="I32" s="53"/>
      <c r="J32" s="53"/>
      <c r="K32" s="53"/>
      <c r="L32" s="53"/>
      <c r="M32" s="53"/>
      <c r="N32" s="53"/>
      <c r="O32" s="53"/>
    </row>
    <row r="33" spans="2:15" ht="48" customHeight="1" x14ac:dyDescent="0.25">
      <c r="B33" s="40">
        <v>4</v>
      </c>
      <c r="C33" s="53" t="s">
        <v>67</v>
      </c>
      <c r="D33" s="53"/>
      <c r="E33" s="53"/>
      <c r="F33" s="53"/>
      <c r="G33" s="53"/>
      <c r="H33" s="53"/>
      <c r="I33" s="53"/>
      <c r="J33" s="53"/>
      <c r="K33" s="53"/>
      <c r="L33" s="53"/>
      <c r="M33" s="53"/>
      <c r="N33" s="53"/>
      <c r="O33" s="53"/>
    </row>
    <row r="34" spans="2:15" ht="63" customHeight="1" x14ac:dyDescent="0.25">
      <c r="B34" s="40">
        <v>5</v>
      </c>
      <c r="C34" s="53" t="s">
        <v>63</v>
      </c>
      <c r="D34" s="53"/>
      <c r="E34" s="53"/>
      <c r="F34" s="53"/>
      <c r="G34" s="53"/>
      <c r="H34" s="53"/>
      <c r="I34" s="53"/>
      <c r="J34" s="53"/>
      <c r="K34" s="53"/>
      <c r="L34" s="53"/>
      <c r="M34" s="53"/>
      <c r="N34" s="53"/>
      <c r="O34" s="53"/>
    </row>
    <row r="35" spans="2:15" ht="21.75" customHeight="1" x14ac:dyDescent="0.25"/>
    <row r="37" spans="2:15" x14ac:dyDescent="0.25">
      <c r="B37" s="47" t="s">
        <v>13</v>
      </c>
      <c r="C37" s="47"/>
      <c r="D37" s="47"/>
      <c r="E37" s="47"/>
      <c r="F37" s="47"/>
      <c r="G37" s="47"/>
      <c r="H37" s="47"/>
      <c r="I37" s="47"/>
      <c r="J37" s="47"/>
      <c r="K37" s="47"/>
      <c r="L37" s="47"/>
      <c r="M37" s="47"/>
      <c r="N37" s="47"/>
      <c r="O37" s="47"/>
    </row>
  </sheetData>
  <sheetProtection algorithmName="SHA-512" hashValue="GU2KmzrRud8MgnpWxN/Hji9hvnIfMwTXZjeIK+VdxvpaGbWC+DSl2Acel+MepXAnucUtcwso7ImXtqU7544gIw==" saltValue="l1AGnPTSyJGQsw9RMBJ1ag==" spinCount="100000" sheet="1" objects="1" scenarios="1" selectLockedCells="1"/>
  <mergeCells count="12">
    <mergeCell ref="B23:F23"/>
    <mergeCell ref="B24:G24"/>
    <mergeCell ref="C34:O34"/>
    <mergeCell ref="B37:O37"/>
    <mergeCell ref="F2:O2"/>
    <mergeCell ref="C30:O30"/>
    <mergeCell ref="B4:O4"/>
    <mergeCell ref="D10:E10"/>
    <mergeCell ref="B14:E14"/>
    <mergeCell ref="B15:E15"/>
    <mergeCell ref="C32:O32"/>
    <mergeCell ref="C33:O33"/>
  </mergeCells>
  <hyperlinks>
    <hyperlink ref="B14" r:id="rId1" display="Will you enroll in DU's health insurance plan?" xr:uid="{CB3F1BC2-D02F-4A89-B25F-2CDE517198BE}"/>
    <hyperlink ref="B15" r:id="rId2" display="Will you use DU Health &amp; Counseling Services? " xr:uid="{D1A6C408-5009-4856-9A0A-380D221BB1E8}"/>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45E65437-21A5-47B2-ABD7-9D191B5F400F}">
          <x14:formula1>
            <xm:f>Data!$A$25:$A$26</xm:f>
          </x14:formula1>
          <xm:sqref>F14:F15</xm:sqref>
        </x14:dataValidation>
        <x14:dataValidation type="list" allowBlank="1" showInputMessage="1" showErrorMessage="1" xr:uid="{FEBCCE70-86F9-4A24-BEBF-14A4F26080BC}">
          <x14:formula1>
            <xm:f>Data!$A$2:$A$22</xm:f>
          </x14:formula1>
          <xm:sqref>N6 J6 L6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6F1B0-ED0A-4F49-9434-270536B0F43F}">
  <sheetPr>
    <pageSetUpPr fitToPage="1"/>
  </sheetPr>
  <dimension ref="B1:O37"/>
  <sheetViews>
    <sheetView showGridLines="0" showRowColHeaders="0" showRuler="0" zoomScaleNormal="100" workbookViewId="0">
      <selection activeCell="J6" sqref="J6"/>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4.140625" customWidth="1"/>
  </cols>
  <sheetData>
    <row r="1" spans="2:15" ht="17.25" customHeight="1" x14ac:dyDescent="0.25"/>
    <row r="2" spans="2:15" ht="47.25" customHeight="1" x14ac:dyDescent="0.25">
      <c r="F2" s="54" t="s">
        <v>53</v>
      </c>
      <c r="G2" s="54"/>
      <c r="H2" s="54"/>
      <c r="I2" s="54"/>
      <c r="J2" s="54"/>
      <c r="K2" s="54"/>
      <c r="L2" s="54"/>
      <c r="M2" s="54"/>
      <c r="N2" s="54"/>
      <c r="O2" s="54"/>
    </row>
    <row r="3" spans="2:15" ht="8.25" customHeight="1" x14ac:dyDescent="0.25">
      <c r="B3" s="19"/>
      <c r="C3" s="19"/>
      <c r="D3" s="19"/>
      <c r="E3" s="19"/>
      <c r="F3" s="19"/>
      <c r="G3" s="19"/>
      <c r="H3" s="20"/>
      <c r="I3" s="21"/>
      <c r="J3" s="21"/>
      <c r="K3" s="21"/>
      <c r="L3" s="21"/>
      <c r="M3" s="21"/>
      <c r="N3" s="21"/>
      <c r="O3" s="21"/>
    </row>
    <row r="4" spans="2:15" ht="6.75" customHeight="1" x14ac:dyDescent="0.25">
      <c r="B4" s="56"/>
      <c r="C4" s="56"/>
      <c r="D4" s="56"/>
      <c r="E4" s="56"/>
      <c r="F4" s="56"/>
      <c r="G4" s="56"/>
      <c r="H4" s="56"/>
      <c r="I4" s="56"/>
      <c r="J4" s="56"/>
      <c r="K4" s="56"/>
      <c r="L4" s="56"/>
      <c r="M4" s="56"/>
      <c r="N4" s="56"/>
      <c r="O4" s="56"/>
    </row>
    <row r="5" spans="2:15" ht="19.5" customHeight="1" x14ac:dyDescent="0.25">
      <c r="J5" s="39" t="s">
        <v>54</v>
      </c>
      <c r="L5" s="39" t="s">
        <v>55</v>
      </c>
      <c r="N5" s="39" t="s">
        <v>56</v>
      </c>
    </row>
    <row r="6" spans="2:15" ht="18" customHeight="1" x14ac:dyDescent="0.3">
      <c r="D6" s="6" t="s">
        <v>14</v>
      </c>
      <c r="E6" s="27"/>
      <c r="F6" s="27"/>
      <c r="G6" s="27"/>
      <c r="H6" s="27"/>
      <c r="I6" s="27"/>
      <c r="J6" s="38" t="s">
        <v>45</v>
      </c>
      <c r="L6" s="38" t="s">
        <v>45</v>
      </c>
      <c r="M6" s="22"/>
      <c r="N6" s="38" t="s">
        <v>45</v>
      </c>
      <c r="O6" s="27"/>
    </row>
    <row r="7" spans="2:15" ht="6" customHeight="1" x14ac:dyDescent="0.25"/>
    <row r="8" spans="2:15" ht="15.75" thickBot="1" x14ac:dyDescent="0.3">
      <c r="B8" s="1" t="s">
        <v>7</v>
      </c>
      <c r="C8" s="1"/>
      <c r="D8" s="2"/>
      <c r="E8" s="2"/>
      <c r="F8" s="2"/>
      <c r="G8" s="2"/>
      <c r="H8" s="4" t="s">
        <v>3</v>
      </c>
      <c r="I8" s="3"/>
      <c r="J8" s="4" t="s">
        <v>57</v>
      </c>
      <c r="K8" s="3"/>
      <c r="L8" s="4" t="s">
        <v>58</v>
      </c>
      <c r="M8" s="4"/>
      <c r="N8" s="4" t="s">
        <v>59</v>
      </c>
      <c r="O8" s="2"/>
    </row>
    <row r="9" spans="2:15" ht="9" customHeight="1" x14ac:dyDescent="0.25"/>
    <row r="10" spans="2:15" ht="21.75" customHeight="1" x14ac:dyDescent="0.25">
      <c r="B10" s="9" t="s">
        <v>1</v>
      </c>
      <c r="C10" s="9"/>
      <c r="D10" s="57"/>
      <c r="E10" s="57"/>
      <c r="F10" s="10"/>
      <c r="G10" s="10"/>
      <c r="H10" s="11">
        <f>J10+L10+N10</f>
        <v>0</v>
      </c>
      <c r="I10" s="10"/>
      <c r="J10" s="11">
        <f>VLOOKUP(J6, Data!F2:I22, 2, FALSE)</f>
        <v>0</v>
      </c>
      <c r="K10" s="10"/>
      <c r="L10" s="11">
        <f>VLOOKUP(L6, Data!F2:I22, 2, FALSE)</f>
        <v>0</v>
      </c>
      <c r="M10" s="11"/>
      <c r="N10" s="11">
        <f>VLOOKUP(N6, Data!F2:I22, 2, FALSE)</f>
        <v>0</v>
      </c>
      <c r="O10" s="10"/>
    </row>
    <row r="11" spans="2:15" ht="21.75" customHeight="1" x14ac:dyDescent="0.25">
      <c r="B11" s="37" t="s">
        <v>0</v>
      </c>
      <c r="C11" s="37"/>
    </row>
    <row r="12" spans="2:15" ht="21.75" customHeight="1" x14ac:dyDescent="0.25">
      <c r="B12" s="12" t="s">
        <v>2</v>
      </c>
      <c r="C12" s="12"/>
      <c r="D12" s="10"/>
      <c r="E12" s="10"/>
      <c r="F12" s="10"/>
      <c r="G12" s="10"/>
      <c r="H12" s="11">
        <f>J12+L12+N12</f>
        <v>0</v>
      </c>
      <c r="I12" s="10"/>
      <c r="J12" s="11">
        <f>VLOOKUP(J6, Data!A2:D22, 3, FALSE)</f>
        <v>0</v>
      </c>
      <c r="K12" s="10"/>
      <c r="L12" s="11">
        <f>VLOOKUP(L6, Data!A2:D22, 3, FALSE)</f>
        <v>0</v>
      </c>
      <c r="M12" s="11"/>
      <c r="N12" s="11">
        <f>VLOOKUP(N6, Data!A2:D22, 3, FALSE)</f>
        <v>0</v>
      </c>
      <c r="O12" s="10"/>
    </row>
    <row r="13" spans="2:15" ht="21.75" customHeight="1" x14ac:dyDescent="0.25">
      <c r="B13" s="33" t="s">
        <v>16</v>
      </c>
      <c r="C13" s="33"/>
      <c r="H13" s="5">
        <f>J13+L13+N13</f>
        <v>0</v>
      </c>
      <c r="J13" s="5">
        <f>VLOOKUP(J6, Data!F2:I22, 4, FALSE)</f>
        <v>0</v>
      </c>
      <c r="L13" s="5">
        <f>VLOOKUP(L6, Data!F2:I22, 4, FALSE)</f>
        <v>0</v>
      </c>
      <c r="N13" s="5">
        <f>VLOOKUP(N6, Data!F2:I22, 4, FALSE)</f>
        <v>0</v>
      </c>
    </row>
    <row r="14" spans="2:15" ht="21.75" customHeight="1" x14ac:dyDescent="0.25">
      <c r="B14" s="58" t="s">
        <v>41</v>
      </c>
      <c r="C14" s="58"/>
      <c r="D14" s="58"/>
      <c r="E14" s="59"/>
      <c r="F14" s="29"/>
      <c r="G14" s="10"/>
      <c r="H14" s="28">
        <f>J14+L14+N14</f>
        <v>0</v>
      </c>
      <c r="I14" s="10"/>
      <c r="J14" s="28">
        <f>IF(AND(F14="Yes", J6&lt;&gt;"not enrolled"), (VLOOKUP(F14, Data!A25:C26, 2, FALSE)), 0)</f>
        <v>0</v>
      </c>
      <c r="K14" s="10"/>
      <c r="L14" s="28">
        <v>0</v>
      </c>
      <c r="M14" s="28"/>
      <c r="N14" s="28">
        <f>IF(AND(F14="Yes", N6&lt;&gt;"not enrolled"), (VLOOKUP(F14, Data!A25:C26, 2, FALSE)), 0)</f>
        <v>0</v>
      </c>
      <c r="O14" s="10"/>
    </row>
    <row r="15" spans="2:15" ht="21.75" customHeight="1" x14ac:dyDescent="0.25">
      <c r="B15" s="60" t="s">
        <v>47</v>
      </c>
      <c r="C15" s="60"/>
      <c r="D15" s="60"/>
      <c r="E15" s="60"/>
      <c r="F15" s="46"/>
      <c r="G15" s="30"/>
      <c r="H15" s="31">
        <f>J15+L15+N15</f>
        <v>0</v>
      </c>
      <c r="I15" s="30"/>
      <c r="J15" s="45">
        <f>IF(AND(J6&lt;&gt;"select", J6&lt;&gt;"not enrolled",J6&lt;&gt;"4 credits",J6&lt;&gt;"5 credits",J6&lt;&gt;"6 credits",J6&lt;&gt;"7 credits"), 258, 0)</f>
        <v>0</v>
      </c>
      <c r="K15" s="30"/>
      <c r="L15" s="45">
        <f>IF(AND(L6&lt;&gt;"select", L6&lt;&gt;"not enrolled",L6&lt;&gt;"4 credits",L6&lt;&gt;"5 credits",L6&lt;&gt;"6 credits",L6&lt;&gt;"7 credits"), 258, 0)</f>
        <v>0</v>
      </c>
      <c r="M15" s="31"/>
      <c r="N15" s="45">
        <f>IF(AND(N6&lt;&gt;"select", N6&lt;&gt;"not enrolled",N6&lt;&gt;"4 credits",N6&lt;&gt;"5 credits",N6&lt;&gt;"6 credits",N6&lt;&gt;"7 credits"), 258, 0)</f>
        <v>0</v>
      </c>
      <c r="O15" s="30"/>
    </row>
    <row r="16" spans="2:15" ht="21.75" customHeight="1" x14ac:dyDescent="0.25">
      <c r="D16" s="7" t="s">
        <v>6</v>
      </c>
      <c r="H16" s="8">
        <f>SUM(H10, H12:H15)</f>
        <v>0</v>
      </c>
      <c r="J16" s="8">
        <f>SUM(J10,J12:J15)</f>
        <v>0</v>
      </c>
      <c r="L16" s="8">
        <f>SUM(L10,L12:L15)</f>
        <v>0</v>
      </c>
      <c r="M16" s="8"/>
      <c r="N16" s="8">
        <f>SUM(N10,N12:N15)</f>
        <v>0</v>
      </c>
    </row>
    <row r="17" spans="2:15" ht="24" customHeight="1" x14ac:dyDescent="0.25"/>
    <row r="18" spans="2:15" ht="15.75" thickBot="1" x14ac:dyDescent="0.3">
      <c r="B18" s="1" t="s">
        <v>10</v>
      </c>
      <c r="C18" s="1"/>
      <c r="D18" s="2"/>
      <c r="E18" s="2"/>
      <c r="F18" s="2"/>
      <c r="G18" s="2"/>
      <c r="H18" s="4" t="s">
        <v>3</v>
      </c>
      <c r="I18" s="3"/>
      <c r="J18" s="4" t="s">
        <v>57</v>
      </c>
      <c r="K18" s="3"/>
      <c r="L18" s="4" t="s">
        <v>58</v>
      </c>
      <c r="M18" s="4"/>
      <c r="N18" s="4" t="s">
        <v>59</v>
      </c>
      <c r="O18" s="2"/>
    </row>
    <row r="19" spans="2:15" ht="21.75" customHeight="1" x14ac:dyDescent="0.25">
      <c r="B19" t="s">
        <v>15</v>
      </c>
      <c r="H19" s="15"/>
      <c r="J19" s="5">
        <f>IF((AND(J6&lt;&gt;"not enrolled", L6&lt;&gt;"not enrolled", N6&lt;&gt;"not enrolled")), (H19/3), IF((AND(J6&lt;&gt;"not enrolled", L6&lt;&gt;"not enrolled", N6="not enrolled")), (H19/2), IF((AND(J6&lt;&gt;"not enrolled", L6="not enrolled", N6="not enrolled")), (H19/1), 0)))</f>
        <v>0</v>
      </c>
      <c r="L19" s="5">
        <f>IF((AND(J6&lt;&gt;"not enrolled", L6&lt;&gt;"not enrolled", N6&lt;&gt;"not enrolled")), (H19/3), IF((AND(J6&lt;&gt;"not enrolled", L6&lt;&gt;"not enrolled", N6="not enrolled")), (H19/2), IF((AND(J6="not enrolled", L6&lt;&gt;"not enrolled", N6&lt;&gt;"not enrolled")), (H19/2), 0)))</f>
        <v>0</v>
      </c>
      <c r="N19" s="5">
        <f>IF((AND(J6&lt;&gt;"not enrolled", L6&lt;&gt;"not enrolled", N6&lt;&gt;"not enrolled")), (H19/3), IF((AND(J6="not enrolled", L6&lt;&gt;"not enrolled", N6&lt;&gt;"not enrolled")), (H19/2), IF((AND(J6="not enrolled", L6="not enrolled", N6&lt;&gt;"not enrolled")), (H19), 0)))</f>
        <v>0</v>
      </c>
    </row>
    <row r="20" spans="2:15" ht="21.75" customHeight="1" x14ac:dyDescent="0.25">
      <c r="B20" s="10" t="s">
        <v>8</v>
      </c>
      <c r="C20" s="10"/>
      <c r="D20" s="10"/>
      <c r="E20" s="10"/>
      <c r="F20" s="10"/>
      <c r="G20" s="10"/>
      <c r="H20" s="16"/>
      <c r="I20" s="10"/>
      <c r="J20" s="11">
        <f>IF((AND(J6&lt;&gt;"not enrolled", L6&lt;&gt;"not enrolled", N6&lt;&gt;"not enrolled")), (H20/3), IF((AND(J6&lt;&gt;"not enrolled", L6&lt;&gt;"not enrolled", N6="not enrolled")), (H20/2), IF((AND(J6&lt;&gt;"not enrolled", L6="not enrolled", N6="not enrolled")), (H20/1), 0)))</f>
        <v>0</v>
      </c>
      <c r="K20" s="10"/>
      <c r="L20" s="11">
        <f>IF((AND(J6&lt;&gt;"not enrolled", L6&lt;&gt;"not enrolled", N6&lt;&gt;"not enrolled")), (H20/3), IF((AND(J6&lt;&gt;"not enrolled", L6&lt;&gt;"not enrolled", N6="not enrolled")), (H20/2), IF((AND(J6="not enrolled", L6&lt;&gt;"not enrolled", N6&lt;&gt;"not enrolled")), (H20/2), 0)))</f>
        <v>0</v>
      </c>
      <c r="M20" s="11"/>
      <c r="N20" s="11">
        <f>IF((AND(J6&lt;&gt;"not enrolled", L6&lt;&gt;"not enrolled", N6&lt;&gt;"not enrolled")), (H20/3), IF((AND(J6="not enrolled", L6&lt;&gt;"not enrolled", N6&lt;&gt;"not enrolled")), (H20/2), IF((AND(J6="not enrolled", L6="not enrolled", N6&lt;&gt;"not enrolled")), (H20), 0)))</f>
        <v>0</v>
      </c>
      <c r="O20" s="10"/>
    </row>
    <row r="21" spans="2:15" ht="21.75" customHeight="1" x14ac:dyDescent="0.25">
      <c r="B21" t="s">
        <v>48</v>
      </c>
      <c r="F21" s="17"/>
      <c r="H21" s="5">
        <f>SUM(J21,L21,N21)</f>
        <v>0</v>
      </c>
      <c r="J21" s="5">
        <f>IF((AND(J6&lt;&gt;"not enrolled", L6&lt;&gt;"not enrolled", N6&lt;&gt;"not enrolled")), ROUND(((F21-(F21*0.01057))/3),0), IF((AND(J6&lt;&gt;"not enrolled", L6&lt;&gt;"not enrolled", N6="not enrolled")), ROUND(((F21-(F21*0.01057))/2),0), IF((AND(J6&lt;&gt;"not enrolled", L6="not enrolled", N6="not enrolled")), ROUND(((F21-(F21*0.01057))/1),0), 0)))</f>
        <v>0</v>
      </c>
      <c r="L21" s="5">
        <f>IF((AND(J6&lt;&gt;"not enrolled", L6&lt;&gt;"not enrolled", N6&lt;&gt;"not enrolled")), ROUND(((F21-(F21*0.01057))/3),0), IF((AND(J6&lt;&gt;"not enrolled", L6&lt;&gt;"not enrolled", N6="not enrolled")), ROUND(((F21-(F21*0.01057))/2),0), IF((AND(J6="not enrolled", L6&lt;&gt;"not enrolled", N6&lt;&gt;"not enrolled")), ROUND(((F21-(F21*0.01057))/2),0), 0)))</f>
        <v>0</v>
      </c>
      <c r="N21" s="5">
        <f>IF((AND(J6&lt;&gt;"not enrolled", L6&lt;&gt;"not enrolled", N6&lt;&gt;"not enrolled")), ROUND(((F21-(F21*0.01057))/3),0), IF((AND(J6="not enrolled", L6&lt;&gt;"not enrolled", N6&lt;&gt;"not enrolled")), ROUND(((F21-(F21*0.01057))/2),0), IF((AND(J6="not enrolled", L6="not enrolled", N6&lt;&gt;"not enrolled")), ROUND(((F21-(F21*0.01057))/1),0), 0)))</f>
        <v>0</v>
      </c>
    </row>
    <row r="22" spans="2:15" ht="21.75" customHeight="1" x14ac:dyDescent="0.25">
      <c r="B22" s="10" t="s">
        <v>49</v>
      </c>
      <c r="C22" s="10"/>
      <c r="D22" s="10"/>
      <c r="E22" s="10"/>
      <c r="F22" s="17"/>
      <c r="G22" s="10"/>
      <c r="H22" s="11">
        <f>SUM(J22,L22,N22)</f>
        <v>0</v>
      </c>
      <c r="I22" s="10"/>
      <c r="J22" s="11">
        <f>IF((AND(J6&lt;&gt;"not enrolled", L6&lt;&gt;"not enrolled", N6&lt;&gt;"not enrolled")), ROUND(((F22-(F22*0.04228))/3),0), IF((AND(J6&lt;&gt;"not enrolled", L6&lt;&gt;"not enrolled", N6="not enrolled")), ROUND(((F22-(F22*0.04228))/2),0), IF((AND(J6&lt;&gt;"not enrolled", L6="not enrolled", N6="not enrolled")), ROUND(((F22-(F22*0.04228))/1),0), 0)))</f>
        <v>0</v>
      </c>
      <c r="K22" s="10"/>
      <c r="L22" s="11">
        <f>IF((AND(J6&lt;&gt;"not enrolled", L6&lt;&gt;"not enrolled", N6&lt;&gt;"not enrolled")), ROUND(((F22-(F22*0.04228))/3),0), IF((AND(J6&lt;&gt;"not enrolled", L6&lt;&gt;"not enrolled", N6="not enrolled")), ROUND(((F22-(F22*0.04228))/2),0), IF((AND(J6="not enrolled", L6&lt;&gt;"not enrolled", N6&lt;&gt;"not enrolled")), ROUND(((F22-(F22*0.04228))/2),0), 0)))</f>
        <v>0</v>
      </c>
      <c r="M22" s="11"/>
      <c r="N22" s="11">
        <f>IF((AND(J6&lt;&gt;"not enrolled", L6&lt;&gt;"not enrolled", N6&lt;&gt;"not enrolled")), ROUND(((F22-(F22*0.04228))/3),0), IF((AND(J6="not enrolled", L6&lt;&gt;"not enrolled", N6&lt;&gt;"not enrolled")), ROUND(((F22-(F22*0.04228))/2),0), IF((AND(J6="not enrolled", L6="not enrolled", N6&lt;&gt;"not enrolled")), ROUND(((F22-(F22*0.04228))/1),0), 0)))</f>
        <v>0</v>
      </c>
      <c r="O22" s="10"/>
    </row>
    <row r="23" spans="2:15" ht="21.75" customHeight="1" x14ac:dyDescent="0.25">
      <c r="B23" s="51" t="s">
        <v>18</v>
      </c>
      <c r="C23" s="51"/>
      <c r="D23" s="51"/>
      <c r="E23" s="51"/>
      <c r="F23" s="51"/>
      <c r="H23" s="16"/>
      <c r="J23" s="5">
        <f>IF((AND(J6&lt;&gt;"not enrolled", L6&lt;&gt;"not enrolled", N6&lt;&gt;"not enrolled")), (H23/3), IF((AND(J6&lt;&gt;"not enrolled", L6&lt;&gt;"not enrolled", N6="not enrolled")), (H23/2), IF((AND(J6&lt;&gt;"not enrolled", L6="not enrolled", N6="not enrolled")), (H23/1), 0)))</f>
        <v>0</v>
      </c>
      <c r="L23" s="5">
        <f>IF((AND(J6&lt;&gt;"not enrolled", L6&lt;&gt;"not enrolled", N6&lt;&gt;"not enrolled")), (H23/3), IF((AND(J6&lt;&gt;"not enrolled", L6&lt;&gt;"not enrolled", N6="not enrolled")), (H23/2), IF((AND(J6="not enrolled", L6&lt;&gt;"not enrolled", N6&lt;&gt;"not enrolled")), (H23/2), 0)))</f>
        <v>0</v>
      </c>
      <c r="N23" s="5">
        <f>IF((AND(J6&lt;&gt;"not enrolled", L6&lt;&gt;"not enrolled", N6&lt;&gt;"not enrolled")), (H23/3), IF((AND(J6="not enrolled", L6&lt;&gt;"not enrolled", N6&lt;&gt;"not enrolled")), (H23/2), IF((AND(J6="not enrolled", L6="not enrolled", N6&lt;&gt;"not enrolled")), (H23), 0)))</f>
        <v>0</v>
      </c>
    </row>
    <row r="24" spans="2:15" ht="21.75" customHeight="1" x14ac:dyDescent="0.25">
      <c r="B24" s="52" t="s">
        <v>19</v>
      </c>
      <c r="C24" s="52"/>
      <c r="D24" s="52"/>
      <c r="E24" s="52"/>
      <c r="F24" s="52"/>
      <c r="G24" s="52"/>
      <c r="H24" s="26">
        <f>J24+L24+N24</f>
        <v>0</v>
      </c>
      <c r="I24" s="25"/>
      <c r="J24" s="18"/>
      <c r="K24" s="25"/>
      <c r="L24" s="18"/>
      <c r="M24" s="32"/>
      <c r="N24" s="42"/>
      <c r="O24" s="25"/>
    </row>
    <row r="25" spans="2:15" ht="21.75" customHeight="1" x14ac:dyDescent="0.25">
      <c r="D25" s="7" t="s">
        <v>9</v>
      </c>
      <c r="H25" s="5">
        <f>SUM(H19:H24)</f>
        <v>0</v>
      </c>
      <c r="J25" s="5">
        <f>SUM(J19:J24)</f>
        <v>0</v>
      </c>
      <c r="L25" s="5">
        <f>SUM(L19:L23,L24)</f>
        <v>0</v>
      </c>
      <c r="N25" s="5">
        <f>SUM(N19:N23,N24)</f>
        <v>0</v>
      </c>
    </row>
    <row r="26" spans="2:15" ht="15.75" thickBot="1" x14ac:dyDescent="0.3"/>
    <row r="27" spans="2:15" ht="21.75" customHeight="1" thickTop="1" thickBot="1" x14ac:dyDescent="0.35">
      <c r="B27" s="14" t="s">
        <v>11</v>
      </c>
      <c r="C27" s="14"/>
      <c r="D27" s="13"/>
      <c r="E27" s="13"/>
      <c r="F27" s="13"/>
      <c r="G27" s="13"/>
      <c r="H27" s="23">
        <f>H16-H25</f>
        <v>0</v>
      </c>
      <c r="I27" s="24"/>
      <c r="J27" s="23">
        <f>J16-J25</f>
        <v>0</v>
      </c>
      <c r="K27" s="24"/>
      <c r="L27" s="23">
        <f>L16-L25</f>
        <v>0</v>
      </c>
      <c r="M27" s="23"/>
      <c r="N27" s="23">
        <f>N16-N25</f>
        <v>0</v>
      </c>
      <c r="O27" s="13"/>
    </row>
    <row r="28" spans="2:15" ht="15.75" thickTop="1" x14ac:dyDescent="0.25"/>
    <row r="29" spans="2:15" x14ac:dyDescent="0.25">
      <c r="B29" s="7" t="s">
        <v>12</v>
      </c>
      <c r="C29" s="7"/>
    </row>
    <row r="30" spans="2:15" ht="18" customHeight="1" x14ac:dyDescent="0.25">
      <c r="B30" s="44">
        <v>1</v>
      </c>
      <c r="C30" s="53" t="s">
        <v>60</v>
      </c>
      <c r="D30" s="53"/>
      <c r="E30" s="53"/>
      <c r="F30" s="53"/>
      <c r="G30" s="53"/>
      <c r="H30" s="53"/>
      <c r="I30" s="53"/>
      <c r="J30" s="53"/>
      <c r="K30" s="53"/>
      <c r="L30" s="53"/>
      <c r="M30" s="53"/>
      <c r="N30" s="53"/>
      <c r="O30" s="53"/>
    </row>
    <row r="31" spans="2:15" ht="18" customHeight="1" x14ac:dyDescent="0.25">
      <c r="B31" s="41">
        <v>2</v>
      </c>
      <c r="C31" t="s">
        <v>61</v>
      </c>
      <c r="H31"/>
      <c r="J31"/>
      <c r="L31"/>
      <c r="M31"/>
      <c r="N31"/>
    </row>
    <row r="32" spans="2:15" ht="30.75" customHeight="1" x14ac:dyDescent="0.25">
      <c r="B32" s="40">
        <v>3</v>
      </c>
      <c r="C32" s="53" t="s">
        <v>62</v>
      </c>
      <c r="D32" s="53"/>
      <c r="E32" s="53"/>
      <c r="F32" s="53"/>
      <c r="G32" s="53"/>
      <c r="H32" s="53"/>
      <c r="I32" s="53"/>
      <c r="J32" s="53"/>
      <c r="K32" s="53"/>
      <c r="L32" s="53"/>
      <c r="M32" s="53"/>
      <c r="N32" s="53"/>
      <c r="O32" s="53"/>
    </row>
    <row r="33" spans="2:15" ht="33" customHeight="1" x14ac:dyDescent="0.25">
      <c r="B33" s="40">
        <v>4</v>
      </c>
      <c r="C33" s="53" t="s">
        <v>50</v>
      </c>
      <c r="D33" s="53"/>
      <c r="E33" s="53"/>
      <c r="F33" s="53"/>
      <c r="G33" s="53"/>
      <c r="H33" s="53"/>
      <c r="I33" s="53"/>
      <c r="J33" s="53"/>
      <c r="K33" s="53"/>
      <c r="L33" s="53"/>
      <c r="M33" s="53"/>
      <c r="N33" s="53"/>
      <c r="O33" s="53"/>
    </row>
    <row r="34" spans="2:15" ht="63" customHeight="1" x14ac:dyDescent="0.25">
      <c r="B34" s="40">
        <v>5</v>
      </c>
      <c r="C34" s="53" t="s">
        <v>63</v>
      </c>
      <c r="D34" s="53"/>
      <c r="E34" s="53"/>
      <c r="F34" s="53"/>
      <c r="G34" s="53"/>
      <c r="H34" s="53"/>
      <c r="I34" s="53"/>
      <c r="J34" s="53"/>
      <c r="K34" s="53"/>
      <c r="L34" s="53"/>
      <c r="M34" s="53"/>
      <c r="N34" s="53"/>
      <c r="O34" s="53"/>
    </row>
    <row r="35" spans="2:15" ht="21.75" customHeight="1" x14ac:dyDescent="0.25"/>
    <row r="37" spans="2:15" x14ac:dyDescent="0.25">
      <c r="B37" s="47" t="s">
        <v>13</v>
      </c>
      <c r="C37" s="47"/>
      <c r="D37" s="47"/>
      <c r="E37" s="47"/>
      <c r="F37" s="47"/>
      <c r="G37" s="47"/>
      <c r="H37" s="47"/>
      <c r="I37" s="47"/>
      <c r="J37" s="47"/>
      <c r="K37" s="47"/>
      <c r="L37" s="47"/>
      <c r="M37" s="47"/>
      <c r="N37" s="47"/>
      <c r="O37" s="47"/>
    </row>
  </sheetData>
  <sheetProtection algorithmName="SHA-512" hashValue="6ipZwbsE9s7SuVPc3vtaK7D5SHLBZWAxBE1b3BrS3bg+Gv0d2hN2uduxS5Vghl+nNjeRmfCRxP060unszvpj2w==" saltValue="Jnkd4o4VReZ/kLD7w/tLkQ==" spinCount="100000" sheet="1" objects="1" scenarios="1" selectLockedCells="1"/>
  <mergeCells count="12">
    <mergeCell ref="C34:O34"/>
    <mergeCell ref="B37:O37"/>
    <mergeCell ref="B23:F23"/>
    <mergeCell ref="C33:O33"/>
    <mergeCell ref="F2:O2"/>
    <mergeCell ref="B4:O4"/>
    <mergeCell ref="D10:E10"/>
    <mergeCell ref="B14:E14"/>
    <mergeCell ref="B15:E15"/>
    <mergeCell ref="B24:G24"/>
    <mergeCell ref="C30:O30"/>
    <mergeCell ref="C32:O32"/>
  </mergeCells>
  <hyperlinks>
    <hyperlink ref="B14" r:id="rId1" display="Will you enroll in DU's health insurance plan?" xr:uid="{DCEE50C2-17F7-4F77-BD8D-89CB19EA56A3}"/>
    <hyperlink ref="B15" r:id="rId2" display="Will you use DU Health &amp; Counseling Services? " xr:uid="{81F97ADE-7584-4F6B-B0CA-890CD793B788}"/>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81EEEFF8-A455-4BFE-8923-F9523B137128}">
          <x14:formula1>
            <xm:f>Data!$A$2:$A$22</xm:f>
          </x14:formula1>
          <xm:sqref>N6 J6 L6</xm:sqref>
        </x14:dataValidation>
        <x14:dataValidation type="list" allowBlank="1" showInputMessage="1" showErrorMessage="1" xr:uid="{F9730132-16F7-4288-B592-D2BAD51690A1}">
          <x14:formula1>
            <xm:f>Data!$A$25:$A$26</xm:f>
          </x14:formula1>
          <xm:sqref>F14:F15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30"/>
  <sheetViews>
    <sheetView workbookViewId="0">
      <selection activeCell="E23" sqref="E23"/>
    </sheetView>
  </sheetViews>
  <sheetFormatPr defaultColWidth="8.85546875" defaultRowHeight="15" x14ac:dyDescent="0.25"/>
  <cols>
    <col min="1" max="1" width="20.7109375" customWidth="1"/>
    <col min="2" max="5" width="8.140625" customWidth="1"/>
    <col min="6" max="6" width="12" bestFit="1" customWidth="1"/>
    <col min="7" max="8" width="8.42578125" customWidth="1"/>
    <col min="9" max="9" width="8.85546875" customWidth="1"/>
  </cols>
  <sheetData>
    <row r="1" spans="1:16" x14ac:dyDescent="0.25">
      <c r="A1" s="7" t="s">
        <v>44</v>
      </c>
      <c r="F1" s="7" t="s">
        <v>46</v>
      </c>
      <c r="M1" s="7"/>
      <c r="P1" s="7"/>
    </row>
    <row r="2" spans="1:16" x14ac:dyDescent="0.25">
      <c r="A2" t="s">
        <v>45</v>
      </c>
      <c r="F2" t="s">
        <v>45</v>
      </c>
      <c r="M2" s="7"/>
      <c r="P2" s="7"/>
    </row>
    <row r="3" spans="1:16" x14ac:dyDescent="0.25">
      <c r="A3" t="s">
        <v>37</v>
      </c>
      <c r="B3">
        <v>0</v>
      </c>
      <c r="C3">
        <v>0</v>
      </c>
      <c r="D3">
        <v>0</v>
      </c>
      <c r="F3" t="s">
        <v>37</v>
      </c>
      <c r="G3">
        <v>0</v>
      </c>
      <c r="H3">
        <v>0</v>
      </c>
      <c r="I3">
        <v>0</v>
      </c>
    </row>
    <row r="4" spans="1:16" x14ac:dyDescent="0.25">
      <c r="A4" t="s">
        <v>20</v>
      </c>
      <c r="B4">
        <v>5588</v>
      </c>
      <c r="C4">
        <f>8*4</f>
        <v>32</v>
      </c>
      <c r="D4">
        <v>57</v>
      </c>
      <c r="F4" t="s">
        <v>20</v>
      </c>
      <c r="G4">
        <v>3436</v>
      </c>
      <c r="H4">
        <f>8*4</f>
        <v>32</v>
      </c>
      <c r="I4">
        <v>57</v>
      </c>
    </row>
    <row r="5" spans="1:16" x14ac:dyDescent="0.25">
      <c r="A5" t="s">
        <v>21</v>
      </c>
      <c r="B5">
        <v>6985</v>
      </c>
      <c r="C5">
        <f>C4+8</f>
        <v>40</v>
      </c>
      <c r="D5">
        <v>57</v>
      </c>
      <c r="F5" t="s">
        <v>21</v>
      </c>
      <c r="G5">
        <v>4295</v>
      </c>
      <c r="H5">
        <f>H4+8</f>
        <v>40</v>
      </c>
      <c r="I5">
        <v>57</v>
      </c>
    </row>
    <row r="6" spans="1:16" x14ac:dyDescent="0.25">
      <c r="A6" t="s">
        <v>22</v>
      </c>
      <c r="B6">
        <v>8382</v>
      </c>
      <c r="C6">
        <f t="shared" ref="C6:C22" si="0">C5+8</f>
        <v>48</v>
      </c>
      <c r="D6">
        <v>57</v>
      </c>
      <c r="F6" t="s">
        <v>22</v>
      </c>
      <c r="G6">
        <v>5154</v>
      </c>
      <c r="H6">
        <f t="shared" ref="H6:H22" si="1">H5+8</f>
        <v>48</v>
      </c>
      <c r="I6">
        <v>57</v>
      </c>
    </row>
    <row r="7" spans="1:16" x14ac:dyDescent="0.25">
      <c r="A7" t="s">
        <v>23</v>
      </c>
      <c r="B7">
        <v>9779</v>
      </c>
      <c r="C7">
        <f t="shared" si="0"/>
        <v>56</v>
      </c>
      <c r="D7">
        <v>57</v>
      </c>
      <c r="F7" t="s">
        <v>23</v>
      </c>
      <c r="G7">
        <v>6013</v>
      </c>
      <c r="H7">
        <f t="shared" si="1"/>
        <v>56</v>
      </c>
      <c r="I7">
        <v>57</v>
      </c>
    </row>
    <row r="8" spans="1:16" x14ac:dyDescent="0.25">
      <c r="A8" t="s">
        <v>24</v>
      </c>
      <c r="B8">
        <v>11176</v>
      </c>
      <c r="C8">
        <f t="shared" si="0"/>
        <v>64</v>
      </c>
      <c r="D8">
        <v>57</v>
      </c>
      <c r="F8" t="s">
        <v>24</v>
      </c>
      <c r="G8">
        <v>6872</v>
      </c>
      <c r="H8">
        <f t="shared" si="1"/>
        <v>64</v>
      </c>
      <c r="I8">
        <v>57</v>
      </c>
    </row>
    <row r="9" spans="1:16" x14ac:dyDescent="0.25">
      <c r="A9" t="s">
        <v>25</v>
      </c>
      <c r="B9">
        <v>12573</v>
      </c>
      <c r="C9">
        <f t="shared" si="0"/>
        <v>72</v>
      </c>
      <c r="D9">
        <v>57</v>
      </c>
      <c r="F9" t="s">
        <v>25</v>
      </c>
      <c r="G9">
        <v>7731</v>
      </c>
      <c r="H9">
        <f t="shared" si="1"/>
        <v>72</v>
      </c>
      <c r="I9">
        <v>57</v>
      </c>
    </row>
    <row r="10" spans="1:16" x14ac:dyDescent="0.25">
      <c r="A10" t="s">
        <v>26</v>
      </c>
      <c r="B10">
        <v>13970</v>
      </c>
      <c r="C10">
        <f t="shared" si="0"/>
        <v>80</v>
      </c>
      <c r="D10">
        <v>57</v>
      </c>
      <c r="F10" t="s">
        <v>26</v>
      </c>
      <c r="G10">
        <v>8590</v>
      </c>
      <c r="H10">
        <f t="shared" si="1"/>
        <v>80</v>
      </c>
      <c r="I10">
        <v>57</v>
      </c>
    </row>
    <row r="11" spans="1:16" x14ac:dyDescent="0.25">
      <c r="A11" t="s">
        <v>27</v>
      </c>
      <c r="B11">
        <v>15367</v>
      </c>
      <c r="C11">
        <f t="shared" si="0"/>
        <v>88</v>
      </c>
      <c r="D11">
        <v>57</v>
      </c>
      <c r="F11" t="s">
        <v>27</v>
      </c>
      <c r="G11">
        <v>9449</v>
      </c>
      <c r="H11">
        <f t="shared" si="1"/>
        <v>88</v>
      </c>
      <c r="I11">
        <v>57</v>
      </c>
    </row>
    <row r="12" spans="1:16" x14ac:dyDescent="0.25">
      <c r="A12" t="s">
        <v>28</v>
      </c>
      <c r="B12">
        <v>16764</v>
      </c>
      <c r="C12">
        <f t="shared" si="0"/>
        <v>96</v>
      </c>
      <c r="D12">
        <v>57</v>
      </c>
      <c r="F12" t="s">
        <v>28</v>
      </c>
      <c r="G12">
        <v>10308</v>
      </c>
      <c r="H12">
        <f t="shared" si="1"/>
        <v>96</v>
      </c>
      <c r="I12">
        <v>57</v>
      </c>
    </row>
    <row r="13" spans="1:16" x14ac:dyDescent="0.25">
      <c r="A13" t="s">
        <v>29</v>
      </c>
      <c r="B13">
        <v>18161</v>
      </c>
      <c r="C13">
        <f t="shared" si="0"/>
        <v>104</v>
      </c>
      <c r="D13">
        <v>57</v>
      </c>
      <c r="F13" t="s">
        <v>29</v>
      </c>
      <c r="G13">
        <v>11167</v>
      </c>
      <c r="H13">
        <f t="shared" si="1"/>
        <v>104</v>
      </c>
      <c r="I13">
        <v>57</v>
      </c>
    </row>
    <row r="14" spans="1:16" x14ac:dyDescent="0.25">
      <c r="A14" t="s">
        <v>30</v>
      </c>
      <c r="B14">
        <v>19558</v>
      </c>
      <c r="C14">
        <f t="shared" si="0"/>
        <v>112</v>
      </c>
      <c r="D14">
        <v>57</v>
      </c>
      <c r="F14" t="s">
        <v>30</v>
      </c>
      <c r="G14">
        <v>12026</v>
      </c>
      <c r="H14">
        <f t="shared" si="1"/>
        <v>112</v>
      </c>
      <c r="I14">
        <v>57</v>
      </c>
    </row>
    <row r="15" spans="1:16" x14ac:dyDescent="0.25">
      <c r="A15" t="s">
        <v>31</v>
      </c>
      <c r="B15">
        <v>20955</v>
      </c>
      <c r="C15">
        <f t="shared" si="0"/>
        <v>120</v>
      </c>
      <c r="D15">
        <v>57</v>
      </c>
      <c r="F15" t="s">
        <v>31</v>
      </c>
      <c r="G15">
        <v>12885</v>
      </c>
      <c r="H15">
        <f t="shared" si="1"/>
        <v>120</v>
      </c>
      <c r="I15">
        <v>57</v>
      </c>
    </row>
    <row r="16" spans="1:16" x14ac:dyDescent="0.25">
      <c r="A16" t="s">
        <v>32</v>
      </c>
      <c r="B16">
        <v>22352</v>
      </c>
      <c r="C16">
        <f t="shared" si="0"/>
        <v>128</v>
      </c>
      <c r="D16">
        <v>57</v>
      </c>
      <c r="F16" t="s">
        <v>32</v>
      </c>
      <c r="G16">
        <v>13744</v>
      </c>
      <c r="H16">
        <f t="shared" si="1"/>
        <v>128</v>
      </c>
      <c r="I16">
        <v>57</v>
      </c>
    </row>
    <row r="17" spans="1:21" x14ac:dyDescent="0.25">
      <c r="A17" t="s">
        <v>33</v>
      </c>
      <c r="B17">
        <v>23749</v>
      </c>
      <c r="C17">
        <f t="shared" si="0"/>
        <v>136</v>
      </c>
      <c r="D17">
        <v>57</v>
      </c>
      <c r="F17" t="s">
        <v>33</v>
      </c>
      <c r="G17">
        <v>14603</v>
      </c>
      <c r="H17">
        <f t="shared" si="1"/>
        <v>136</v>
      </c>
      <c r="I17">
        <v>57</v>
      </c>
    </row>
    <row r="18" spans="1:21" x14ac:dyDescent="0.25">
      <c r="A18" t="s">
        <v>34</v>
      </c>
      <c r="B18">
        <v>25146</v>
      </c>
      <c r="C18">
        <f t="shared" si="0"/>
        <v>144</v>
      </c>
      <c r="D18">
        <v>57</v>
      </c>
      <c r="F18" t="s">
        <v>34</v>
      </c>
      <c r="G18">
        <v>15462</v>
      </c>
      <c r="H18">
        <f t="shared" si="1"/>
        <v>144</v>
      </c>
      <c r="I18">
        <v>57</v>
      </c>
    </row>
    <row r="19" spans="1:21" x14ac:dyDescent="0.25">
      <c r="A19" t="s">
        <v>35</v>
      </c>
      <c r="B19">
        <v>26543</v>
      </c>
      <c r="C19">
        <f t="shared" si="0"/>
        <v>152</v>
      </c>
      <c r="D19">
        <v>57</v>
      </c>
      <c r="F19" t="s">
        <v>35</v>
      </c>
      <c r="G19">
        <v>16321</v>
      </c>
      <c r="H19">
        <f t="shared" si="1"/>
        <v>152</v>
      </c>
      <c r="I19">
        <v>57</v>
      </c>
    </row>
    <row r="20" spans="1:21" x14ac:dyDescent="0.25">
      <c r="A20" t="s">
        <v>36</v>
      </c>
      <c r="B20">
        <v>27940</v>
      </c>
      <c r="C20">
        <f t="shared" si="0"/>
        <v>160</v>
      </c>
      <c r="D20">
        <v>57</v>
      </c>
      <c r="F20" t="s">
        <v>36</v>
      </c>
      <c r="G20">
        <v>17180</v>
      </c>
      <c r="H20">
        <f t="shared" si="1"/>
        <v>160</v>
      </c>
      <c r="I20">
        <v>57</v>
      </c>
    </row>
    <row r="21" spans="1:21" x14ac:dyDescent="0.25">
      <c r="A21" t="s">
        <v>39</v>
      </c>
      <c r="B21">
        <v>29337</v>
      </c>
      <c r="C21">
        <f t="shared" si="0"/>
        <v>168</v>
      </c>
      <c r="D21">
        <v>57</v>
      </c>
      <c r="F21" t="s">
        <v>39</v>
      </c>
      <c r="G21">
        <v>18039</v>
      </c>
      <c r="H21">
        <f t="shared" si="1"/>
        <v>168</v>
      </c>
      <c r="I21">
        <v>57</v>
      </c>
    </row>
    <row r="22" spans="1:21" x14ac:dyDescent="0.25">
      <c r="A22" t="s">
        <v>40</v>
      </c>
      <c r="B22">
        <v>30734</v>
      </c>
      <c r="C22">
        <f t="shared" si="0"/>
        <v>176</v>
      </c>
      <c r="D22">
        <v>57</v>
      </c>
      <c r="F22" t="s">
        <v>40</v>
      </c>
      <c r="G22">
        <v>18898</v>
      </c>
      <c r="H22">
        <f t="shared" si="1"/>
        <v>176</v>
      </c>
      <c r="I22">
        <v>57</v>
      </c>
    </row>
    <row r="24" spans="1:21" x14ac:dyDescent="0.25">
      <c r="A24" t="s">
        <v>17</v>
      </c>
    </row>
    <row r="25" spans="1:21" x14ac:dyDescent="0.25">
      <c r="A25" t="s">
        <v>4</v>
      </c>
      <c r="B25">
        <v>2200</v>
      </c>
    </row>
    <row r="26" spans="1:21" x14ac:dyDescent="0.25">
      <c r="A26" t="s">
        <v>5</v>
      </c>
      <c r="B26">
        <v>0</v>
      </c>
      <c r="I26" s="53"/>
      <c r="J26" s="53"/>
      <c r="K26" s="53"/>
      <c r="L26" s="53"/>
      <c r="M26" s="53"/>
      <c r="N26" s="53"/>
      <c r="O26" s="53"/>
      <c r="P26" s="53"/>
      <c r="Q26" s="53"/>
      <c r="R26" s="53"/>
      <c r="S26" s="53"/>
      <c r="T26" s="53"/>
      <c r="U26" s="53"/>
    </row>
    <row r="27" spans="1:21" x14ac:dyDescent="0.25">
      <c r="I27" s="53"/>
      <c r="J27" s="53"/>
      <c r="K27" s="53"/>
      <c r="L27" s="53"/>
      <c r="M27" s="53"/>
      <c r="N27" s="53"/>
      <c r="O27" s="53"/>
      <c r="P27" s="53"/>
      <c r="Q27" s="53"/>
      <c r="R27" s="53"/>
      <c r="S27" s="53"/>
      <c r="T27" s="53"/>
      <c r="U27" s="53"/>
    </row>
    <row r="28" spans="1:21" x14ac:dyDescent="0.25">
      <c r="I28" s="53"/>
      <c r="J28" s="53"/>
      <c r="K28" s="53"/>
      <c r="L28" s="53"/>
      <c r="M28" s="53"/>
      <c r="N28" s="53"/>
      <c r="O28" s="53"/>
      <c r="P28" s="53"/>
      <c r="Q28" s="53"/>
      <c r="R28" s="53"/>
      <c r="S28" s="53"/>
      <c r="T28" s="53"/>
      <c r="U28" s="53"/>
    </row>
    <row r="29" spans="1:21" ht="15" customHeight="1" x14ac:dyDescent="0.25">
      <c r="I29" s="53"/>
      <c r="J29" s="53"/>
      <c r="K29" s="53"/>
      <c r="L29" s="53"/>
      <c r="M29" s="53"/>
      <c r="N29" s="53"/>
      <c r="O29" s="53"/>
      <c r="P29" s="53"/>
      <c r="Q29" s="53"/>
      <c r="R29" s="53"/>
      <c r="S29" s="53"/>
      <c r="T29" s="53"/>
      <c r="U29" s="53"/>
    </row>
    <row r="30" spans="1:21" x14ac:dyDescent="0.25">
      <c r="I30" s="53"/>
      <c r="J30" s="53"/>
      <c r="K30" s="53"/>
      <c r="L30" s="53"/>
      <c r="M30" s="53"/>
      <c r="N30" s="53"/>
      <c r="O30" s="53"/>
      <c r="P30" s="53"/>
      <c r="Q30" s="53"/>
      <c r="R30" s="53"/>
      <c r="S30" s="53"/>
      <c r="T30" s="53"/>
      <c r="U30" s="53"/>
    </row>
  </sheetData>
  <sheetProtection algorithmName="SHA-512" hashValue="CiuQ6uloeoYy7tTGL1ZJ/lvFL3Y9Zt3Xz3XdJowJfgRDuCXKXuHomieYPkl92frAKn8sONSPcCZYImJeWR/VyQ==" saltValue="bVRbIs5V4TAGikWXLmziJw==" spinCount="100000" sheet="1" selectLockedCells="1" selectUnlockedCells="1"/>
  <mergeCells count="5">
    <mergeCell ref="I26:U26"/>
    <mergeCell ref="I27:U27"/>
    <mergeCell ref="I28:U28"/>
    <mergeCell ref="I29:U29"/>
    <mergeCell ref="I30:U3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Worksheets Home</vt:lpstr>
      <vt:lpstr>Most Programs</vt:lpstr>
      <vt:lpstr>Sport Coaching</vt:lpstr>
      <vt:lpstr>Data</vt:lpstr>
      <vt:lpstr>Credits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Westendorf</dc:creator>
  <cp:lastModifiedBy>Jaz Howard</cp:lastModifiedBy>
  <cp:lastPrinted>2019-02-07T21:36:17Z</cp:lastPrinted>
  <dcterms:created xsi:type="dcterms:W3CDTF">2018-06-06T22:54:45Z</dcterms:created>
  <dcterms:modified xsi:type="dcterms:W3CDTF">2026-04-14T17:01:38Z</dcterms:modified>
</cp:coreProperties>
</file>