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4AFB8EA1-6D87-43F1-A3B7-EAE8BF641A68}" xr6:coauthVersionLast="47" xr6:coauthVersionMax="47" xr10:uidLastSave="{00000000-0000-0000-0000-000000000000}"/>
  <workbookProtection workbookAlgorithmName="SHA-512" workbookHashValue="1r9o2jmNoXdLNH9ok9AEZIgz59DkYjqBUot2UAyEV3akEsm6nuEJf+njjk77+P4VJDcBENTSzEGXse7+RwBO2Q==" workbookSaltValue="mvCWxKRnaNQPOG65bWZLmQ==" workbookSpinCount="100000" lockStructure="1"/>
  <bookViews>
    <workbookView xWindow="-120" yWindow="-120" windowWidth="29040" windowHeight="15720" tabRatio="721" xr2:uid="{00000000-000D-0000-FFFF-FFFF00000000}"/>
  </bookViews>
  <sheets>
    <sheet name="Worksheets Home" sheetId="4" r:id="rId1"/>
    <sheet name="On-Campus MSW" sheetId="32" r:id="rId2"/>
    <sheet name="On-Campus PhD" sheetId="34" r:id="rId3"/>
    <sheet name="West. CO &amp; 4 Corners" sheetId="12" r:id="rId4"/>
    <sheet name="MSW@Denver" sheetId="15" r:id="rId5"/>
    <sheet name="Data" sheetId="31" state="hidden" r:id="rId6"/>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2" l="1"/>
  <c r="L15" i="32"/>
  <c r="J15" i="32"/>
  <c r="N15" i="34"/>
  <c r="L15" i="34"/>
  <c r="J15" i="34"/>
  <c r="C6" i="31"/>
  <c r="C7" i="31"/>
  <c r="C8" i="31" s="1"/>
  <c r="C9" i="31" s="1"/>
  <c r="C10" i="31" s="1"/>
  <c r="C11" i="31" s="1"/>
  <c r="C12" i="31" s="1"/>
  <c r="C5" i="31"/>
  <c r="C4" i="31"/>
  <c r="G22" i="31"/>
  <c r="G21" i="31"/>
  <c r="G20" i="31"/>
  <c r="G19" i="31"/>
  <c r="G6" i="31"/>
  <c r="G7" i="31"/>
  <c r="G8" i="31" s="1"/>
  <c r="G9" i="31" s="1"/>
  <c r="G10" i="31" s="1"/>
  <c r="G11" i="31" s="1"/>
  <c r="G12" i="31" s="1"/>
  <c r="G5" i="31"/>
  <c r="G4" i="31"/>
  <c r="G28" i="31"/>
  <c r="G29" i="31" s="1"/>
  <c r="G30" i="31" s="1"/>
  <c r="G31" i="31" s="1"/>
  <c r="G32" i="31" s="1"/>
  <c r="G33" i="31" s="1"/>
  <c r="G34" i="31" s="1"/>
  <c r="G35" i="31" s="1"/>
  <c r="G36" i="31" s="1"/>
  <c r="G37" i="31" s="1"/>
  <c r="G38" i="31" s="1"/>
  <c r="G39" i="31" s="1"/>
  <c r="G40" i="31" s="1"/>
  <c r="G41" i="31" s="1"/>
  <c r="G42" i="31" s="1"/>
  <c r="G27" i="31"/>
  <c r="G26" i="31"/>
  <c r="L28" i="31"/>
  <c r="L29" i="31"/>
  <c r="L30" i="31"/>
  <c r="L31" i="31" s="1"/>
  <c r="L32" i="31" s="1"/>
  <c r="L33" i="31" s="1"/>
  <c r="L34" i="31" s="1"/>
  <c r="L35" i="31" s="1"/>
  <c r="L36" i="31" s="1"/>
  <c r="L37" i="31" s="1"/>
  <c r="L38" i="31" s="1"/>
  <c r="L39" i="31" s="1"/>
  <c r="L40" i="31" s="1"/>
  <c r="L41" i="31" s="1"/>
  <c r="L42" i="31" s="1"/>
  <c r="L27" i="31"/>
  <c r="L26" i="31"/>
  <c r="N13" i="34"/>
  <c r="N13" i="32"/>
  <c r="O11" i="15" l="1"/>
  <c r="M11" i="15"/>
  <c r="K11" i="15"/>
  <c r="I11" i="15"/>
  <c r="O10" i="15"/>
  <c r="M10" i="15"/>
  <c r="K10" i="15"/>
  <c r="I10" i="15"/>
  <c r="N12" i="34"/>
  <c r="L12" i="34"/>
  <c r="J12" i="34"/>
  <c r="N10" i="34"/>
  <c r="L10" i="34"/>
  <c r="J10" i="34"/>
  <c r="H24" i="34"/>
  <c r="N23" i="34"/>
  <c r="L23" i="34"/>
  <c r="J23" i="34"/>
  <c r="N22" i="34"/>
  <c r="L22" i="34"/>
  <c r="J22" i="34"/>
  <c r="N21" i="34"/>
  <c r="L21" i="34"/>
  <c r="J21" i="34"/>
  <c r="N20" i="34"/>
  <c r="L20" i="34"/>
  <c r="J20" i="34"/>
  <c r="N19" i="34"/>
  <c r="L19" i="34"/>
  <c r="J19" i="34"/>
  <c r="N14" i="34"/>
  <c r="J14" i="34"/>
  <c r="L13" i="34"/>
  <c r="J13" i="34"/>
  <c r="H14" i="34" l="1"/>
  <c r="H13" i="34"/>
  <c r="H22" i="34"/>
  <c r="J25" i="34"/>
  <c r="L25" i="34"/>
  <c r="H21" i="34"/>
  <c r="H25" i="34" s="1"/>
  <c r="H15" i="34"/>
  <c r="N25" i="34"/>
  <c r="N16" i="34"/>
  <c r="H12" i="34"/>
  <c r="L16" i="34"/>
  <c r="H10" i="34"/>
  <c r="J16" i="34"/>
  <c r="L13" i="32"/>
  <c r="J13" i="32"/>
  <c r="N12" i="32"/>
  <c r="L12" i="32"/>
  <c r="J12" i="32"/>
  <c r="N10" i="32"/>
  <c r="L10" i="32"/>
  <c r="J10" i="32"/>
  <c r="J27" i="34" l="1"/>
  <c r="N27" i="34"/>
  <c r="L27" i="34"/>
  <c r="H16" i="34"/>
  <c r="H27" i="34" s="1"/>
  <c r="M11" i="12" l="1"/>
  <c r="K11" i="12"/>
  <c r="I11" i="12"/>
  <c r="M10" i="12"/>
  <c r="K10" i="12"/>
  <c r="I10" i="12"/>
  <c r="O18" i="15" l="1"/>
  <c r="M18" i="15"/>
  <c r="K18" i="15"/>
  <c r="I18" i="15"/>
  <c r="O17" i="15"/>
  <c r="M17" i="15"/>
  <c r="K17" i="15"/>
  <c r="I17" i="15"/>
  <c r="M18" i="12"/>
  <c r="K18" i="12"/>
  <c r="I18" i="12"/>
  <c r="M17" i="12"/>
  <c r="K17" i="12"/>
  <c r="I17" i="12"/>
  <c r="N22" i="32" l="1"/>
  <c r="L22" i="32"/>
  <c r="J22" i="32"/>
  <c r="N21" i="32"/>
  <c r="L21" i="32"/>
  <c r="J21" i="32"/>
  <c r="H13" i="32" l="1"/>
  <c r="G18" i="15" l="1"/>
  <c r="G17" i="15"/>
  <c r="G18" i="12" l="1"/>
  <c r="G17" i="12"/>
  <c r="N14" i="32"/>
  <c r="J14" i="32"/>
  <c r="J19" i="32" l="1"/>
  <c r="L19" i="32"/>
  <c r="N19" i="32"/>
  <c r="J20" i="32"/>
  <c r="L20" i="32"/>
  <c r="N20" i="32"/>
  <c r="J23" i="32"/>
  <c r="L23" i="32"/>
  <c r="N23" i="32"/>
  <c r="H24" i="32"/>
  <c r="N16" i="32" l="1"/>
  <c r="H14" i="32"/>
  <c r="H15" i="32"/>
  <c r="L16" i="32"/>
  <c r="H12" i="32"/>
  <c r="H10" i="32"/>
  <c r="J25" i="32"/>
  <c r="H21" i="32"/>
  <c r="N25" i="32"/>
  <c r="L25" i="32"/>
  <c r="H22" i="32"/>
  <c r="J16" i="32"/>
  <c r="N27" i="32" l="1"/>
  <c r="L27" i="32"/>
  <c r="H16" i="32"/>
  <c r="J27" i="32"/>
  <c r="H25" i="32"/>
  <c r="H27" i="32" l="1"/>
  <c r="O19" i="15" l="1"/>
  <c r="O16" i="15"/>
  <c r="O15" i="15"/>
  <c r="M19" i="15"/>
  <c r="M16" i="15"/>
  <c r="M15" i="15"/>
  <c r="K19" i="15"/>
  <c r="K16" i="15"/>
  <c r="K15" i="15"/>
  <c r="I19" i="15"/>
  <c r="I16" i="15"/>
  <c r="I15" i="15"/>
  <c r="M19" i="12"/>
  <c r="M16" i="12"/>
  <c r="M15" i="12"/>
  <c r="K19" i="12"/>
  <c r="K16" i="12"/>
  <c r="K15" i="12"/>
  <c r="G20" i="15" l="1"/>
  <c r="M21" i="15" l="1"/>
  <c r="O12" i="15"/>
  <c r="M12" i="15"/>
  <c r="K12" i="15"/>
  <c r="G11" i="15"/>
  <c r="I12" i="15"/>
  <c r="G10" i="15"/>
  <c r="G21" i="15"/>
  <c r="I19" i="12"/>
  <c r="I16" i="12"/>
  <c r="I15" i="12"/>
  <c r="O21" i="15" l="1"/>
  <c r="O23" i="15" s="1"/>
  <c r="M23" i="15"/>
  <c r="I21" i="15"/>
  <c r="I23" i="15" s="1"/>
  <c r="G12" i="15"/>
  <c r="G23" i="15" s="1"/>
  <c r="K21" i="15"/>
  <c r="K23" i="15" s="1"/>
  <c r="M21" i="12" l="1"/>
  <c r="I12" i="12"/>
  <c r="K12" i="12"/>
  <c r="M12" i="12"/>
  <c r="G11" i="12"/>
  <c r="G10" i="12"/>
  <c r="G21" i="12"/>
  <c r="I21" i="12" l="1"/>
  <c r="I23" i="12" s="1"/>
  <c r="K21" i="12"/>
  <c r="K23" i="12" s="1"/>
  <c r="M23" i="12"/>
  <c r="G12" i="12"/>
  <c r="G23" i="12" s="1"/>
</calcChain>
</file>

<file path=xl/sharedStrings.xml><?xml version="1.0" encoding="utf-8"?>
<sst xmlns="http://schemas.openxmlformats.org/spreadsheetml/2006/main" count="274" uniqueCount="88">
  <si>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</si>
  <si>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</si>
  <si>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</si>
  <si>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</si>
  <si>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</si>
  <si>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</si>
  <si>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</si>
  <si>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</si>
  <si>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</si>
  <si>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</si>
  <si>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</si>
  <si>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</si>
  <si>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</si>
  <si>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</si>
  <si>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</si>
  <si>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</si>
  <si>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</si>
  <si>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</si>
  <si>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</si>
  <si>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</si>
  <si>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</si>
  <si>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</si>
  <si>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</si>
  <si>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</si>
  <si>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</si>
  <si>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</si>
  <si>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</si>
  <si>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</si>
  <si>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</si>
  <si>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</si>
  <si>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</si>
  <si>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</si>
  <si>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</si>
  <si>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</si>
  <si>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</si>
  <si>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</si>
  <si>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</si>
  <si>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</si>
  <si>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</si>
  <si>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</si>
  <si>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</si>
  <si>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</si>
  <si>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Tech Fee</t>
  </si>
  <si>
    <t>21 credits</t>
  </si>
  <si>
    <t>22 credits</t>
  </si>
  <si>
    <t>MSW@Denver</t>
  </si>
  <si>
    <t>Western Colorado or Four Corners Program</t>
  </si>
  <si>
    <t>MSW@Denver Online Program</t>
  </si>
  <si>
    <t>Choose Your Program:</t>
  </si>
  <si>
    <t>On-Campus MSW Program</t>
  </si>
  <si>
    <t>On-Campus PhD Program</t>
  </si>
  <si>
    <r>
      <rPr>
        <b/>
        <i/>
        <sz val="11"/>
        <color rgb="FF000000"/>
        <rFont val="Calibri"/>
        <family val="2"/>
        <scheme val="minor"/>
      </rPr>
      <t xml:space="preserve">Note: </t>
    </r>
    <r>
      <rPr>
        <i/>
        <sz val="11"/>
        <color rgb="FF000000"/>
        <rFont val="Calibri"/>
        <family val="2"/>
        <scheme val="minor"/>
      </rPr>
      <t xml:space="preserve">If you are in the Ph.D.,  Western Colorado, Four Corners, or online program, please use the worksheets on the next tabs. </t>
    </r>
  </si>
  <si>
    <t>On-Campus No Flat Rate $1612</t>
  </si>
  <si>
    <r>
      <t xml:space="preserve">Financial Aid | University Hall 255 | Ph: 303-871-4020 | Fax: 303-871-2341 | </t>
    </r>
    <r>
      <rPr>
        <u/>
        <sz val="11"/>
        <color rgb="FFBA0C2F"/>
        <rFont val="Calibri"/>
        <family val="2"/>
        <scheme val="minor"/>
      </rPr>
      <t>finaid@du.edu</t>
    </r>
    <r>
      <rPr>
        <sz val="11"/>
        <color theme="1"/>
        <rFont val="Calibri"/>
        <family val="2"/>
        <scheme val="minor"/>
      </rPr>
      <t xml:space="preserve"> | </t>
    </r>
    <r>
      <rPr>
        <u/>
        <sz val="11"/>
        <color rgb="FFBA0C2F"/>
        <rFont val="Calibri"/>
        <family val="2"/>
        <scheme val="minor"/>
      </rPr>
      <t>www.du.edu/financialaid</t>
    </r>
  </si>
  <si>
    <t>Will you enroll in DU's Health Insurance Plan?</t>
  </si>
  <si>
    <t>select</t>
  </si>
  <si>
    <r>
      <t>DU Health &amp; Counseling Fee</t>
    </r>
    <r>
      <rPr>
        <u/>
        <vertAlign val="superscript"/>
        <sz val="11"/>
        <color theme="10"/>
        <rFont val="Calibri"/>
        <family val="2"/>
        <scheme val="minor"/>
      </rPr>
      <t>3</t>
    </r>
  </si>
  <si>
    <t>This worksheet automatically deducts the 1.057% origination fee from the Direct Unsubsidized loan amount. Most students who submit the FAFSA are eligible to borrow up to $20,500 in an unsubsidized loan per academic year.</t>
  </si>
  <si>
    <t>On-Campus MSW</t>
  </si>
  <si>
    <t>PhD</t>
  </si>
  <si>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</si>
  <si>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</si>
  <si>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</si>
  <si>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
   eligible to borrow up to $20,500 in an unsubsidized loan per academic year.</t>
    </r>
  </si>
  <si>
    <t>4C &amp; West CO ($859)</t>
  </si>
  <si>
    <r>
      <t xml:space="preserve">2026-27 Estimated Billing Worksheets
</t>
    </r>
    <r>
      <rPr>
        <b/>
        <i/>
        <sz val="16"/>
        <color theme="1"/>
        <rFont val="Calibri"/>
        <family val="2"/>
        <scheme val="minor"/>
      </rPr>
      <t>Graduate School of Social Work</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</si>
  <si>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(such as specific course fees) or credits may be included on your actual bill. </t>
    </r>
  </si>
  <si>
    <t>2026-27 Estimated Billing Worksheet
MSW@Denver Online Program</t>
  </si>
  <si>
    <t>FALL 2026:</t>
  </si>
  <si>
    <t>WINTER 2027:</t>
  </si>
  <si>
    <t>SPRING 2027:</t>
  </si>
  <si>
    <t>SUMMER 2027:</t>
  </si>
  <si>
    <t>FALL 2026</t>
  </si>
  <si>
    <t>WINTER 2027</t>
  </si>
  <si>
    <t>SPRING 2027</t>
  </si>
  <si>
    <t>SUMMER 2027</t>
  </si>
  <si>
    <r>
      <rPr>
        <vertAlign val="superscript"/>
        <sz val="11"/>
        <color theme="1"/>
        <rFont val="Calibri"/>
        <family val="2"/>
        <scheme val="minor"/>
      </rPr>
      <t>1</t>
    </r>
    <r>
      <rPr>
        <sz val="11"/>
        <color theme="1"/>
        <rFont val="Calibri"/>
        <family val="2"/>
        <scheme val="minor"/>
      </rPr>
      <t>Tuition for the 2026-2027 academic year is $1,200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</si>
  <si>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</si>
  <si>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</si>
  <si>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Four Corners &amp; Western Colorado Program</t>
  </si>
  <si>
    <r>
      <rPr>
        <vertAlign val="superscript"/>
        <sz val="11"/>
        <color theme="1"/>
        <rFont val="Calibri"/>
        <family val="2"/>
        <scheme val="minor"/>
      </rPr>
      <t>1</t>
    </r>
    <r>
      <rPr>
        <sz val="11"/>
        <color theme="1"/>
        <rFont val="Calibri"/>
        <family val="2"/>
        <scheme val="minor"/>
      </rPr>
      <t>Tuition for the 2026-2027 academic year is $859 per credit.</t>
    </r>
  </si>
  <si>
    <r>
      <t xml:space="preserve">2026-27 Estimated Billing Worksheet
</t>
    </r>
    <r>
      <rPr>
        <b/>
        <i/>
        <sz val="16"/>
        <color theme="1"/>
        <rFont val="Calibri"/>
        <family val="2"/>
        <scheme val="minor"/>
      </rPr>
      <t>Denver Campus PhD Program</t>
    </r>
  </si>
  <si>
    <t>Tuition for the 2026-27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</si>
  <si>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</si>
  <si>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</si>
  <si>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</si>
  <si>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t xml:space="preserve">2026-27 Estimated Billing Worksheet
</t>
    </r>
    <r>
      <rPr>
        <b/>
        <i/>
        <sz val="16"/>
        <color theme="1"/>
        <rFont val="Calibri"/>
        <family val="2"/>
        <scheme val="minor"/>
      </rPr>
      <t>Denver Campus MSW Program</t>
    </r>
  </si>
  <si>
    <t>Tuition for the 2026-27 academic year is $1,340 per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</si>
</sst>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b/>
      <i/>
      <sz val="14"/>
      <color rgb="FFBA0C2F"/>
      <name val="Calibri"/>
      <family val="2"/>
      <scheme val="minor"/>
    </font>
    <font>
      <u/>
      <sz val="11"/>
      <color rgb="FFBA0C2F"/>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77">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0" fillId="0" borderId="3" xfId="0" applyBorder="1"/>
    <xf numFmtId="44" fontId="0" fillId="0" borderId="3" xfId="1" applyFont="1"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6"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4" borderId="3" xfId="1" applyFont="1" applyFill="1" applyBorder="1" applyProtection="1">
      <protection locked="0"/>
    </xf>
    <xf numFmtId="44" fontId="0" fillId="2" borderId="8" xfId="1" applyFon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3" fillId="0" borderId="0" xfId="0" applyFont="1" applyAlignment="1">
      <alignment horizontal="left" vertical="top" indent="3"/>
    </xf>
    <xf numFmtId="0" fontId="12"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0" xfId="1" applyFont="1" applyFill="1" applyBorder="1" applyProtection="1">
      <protection locked="0"/>
    </xf>
    <xf numFmtId="0" fontId="14" fillId="0" borderId="0" xfId="0" applyFont="1" applyAlignment="1">
      <alignment horizontal="left" vertical="top" indent="1"/>
    </xf>
    <xf numFmtId="0" fontId="4" fillId="2" borderId="6" xfId="0" applyFont="1" applyFill="1" applyBorder="1" applyAlignment="1" applyProtection="1">
      <alignment horizontal="center" wrapText="1"/>
      <protection locked="0"/>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1" xfId="1" applyFont="1" applyBorder="1" applyAlignment="1">
      <alignment horizontal="center"/>
    </xf>
    <xf numFmtId="0" fontId="0" fillId="0" borderId="3" xfId="0" applyBorder="1" applyAlignment="1">
      <alignment horizontal="left"/>
    </xf>
    <xf numFmtId="0" fontId="16" fillId="0" borderId="0" xfId="0" applyFont="1" applyAlignment="1">
      <alignment horizontal="left"/>
    </xf>
    <xf numFmtId="44" fontId="0" fillId="5" borderId="10" xfId="1" applyFont="1" applyFill="1" applyBorder="1" applyProtection="1">
      <protection locked="0"/>
    </xf>
    <xf numFmtId="0" fontId="0" fillId="0" borderId="12"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0"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2" fillId="3" borderId="0" xfId="2" applyFill="1" applyBorder="1" applyAlignment="1">
      <alignment horizontal="left"/>
    </xf>
    <xf numFmtId="0" fontId="12" fillId="3" borderId="9" xfId="2" applyFill="1" applyBorder="1" applyAlignment="1">
      <alignment horizontal="left"/>
    </xf>
    <xf numFmtId="0" fontId="12"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0" fillId="0" borderId="3"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A0C2F"/>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2" name="Picture 1">
          <a:extLst>
            <a:ext uri="{FF2B5EF4-FFF2-40B4-BE49-F238E27FC236}">
              <a16:creationId xmlns:a16="http://schemas.microsoft.com/office/drawing/2014/main" id="{E4497DA1-8795-4DE9-9F26-8790FBB74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654860</xdr:colOff>
      <xdr:row>1</xdr:row>
      <xdr:rowOff>533400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835960" cy="425330"/>
        </a:xfrm>
        <a:prstGeom prst="rect">
          <a:avLst/>
        </a:prstGeom>
      </xdr:spPr>
    </xdr:pic>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7B"/>
      </a:hlink>
      <a:folHlink>
        <a:srgbClr val="05637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ship.html" TargetMode="External"/><Relationship Id="rId1" Type="http://schemas.openxmlformats.org/officeDocument/2006/relationships/hyperlink" Target="https://www.du.edu/health-and-counseling-center/coveragecosts/fees.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4" t="s">
        <v>65</v>
      </c>
      <c r="C2" s="65"/>
      <c r="D2" s="65"/>
    </row>
    <row r="3" spans="1:4" ht="8.25" customHeight="1" x14ac:dyDescent="0.25">
      <c r="B3" s="20"/>
      <c r="C3" s="22"/>
      <c r="D3" s="22"/>
    </row>
    <row r="4" spans="1:4" ht="66.75" customHeight="1" x14ac:dyDescent="0.25">
      <c r="B4" s="66" t="s">
        <v>66</v>
      </c>
      <c r="C4" s="66"/>
      <c r="D4" s="66"/>
    </row>
    <row r="5" spans="1:4" ht="21.75" customHeight="1" x14ac:dyDescent="0.25">
      <c r="C5"/>
    </row>
    <row r="6" spans="1:4" ht="27" customHeight="1" x14ac:dyDescent="0.25">
      <c r="B6" s="42" t="s">
        <v>48</v>
      </c>
      <c r="C6"/>
    </row>
    <row r="7" spans="1:4" x14ac:dyDescent="0.25">
      <c r="B7" s="43" t="s">
        <v>49</v>
      </c>
    </row>
    <row r="8" spans="1:4" x14ac:dyDescent="0.25">
      <c r="B8" s="43" t="s">
        <v>50</v>
      </c>
    </row>
    <row r="9" spans="1:4" x14ac:dyDescent="0.25">
      <c r="B9" s="43" t="s">
        <v>46</v>
      </c>
    </row>
    <row r="10" spans="1:4" x14ac:dyDescent="0.25">
      <c r="B10" s="43" t="s">
        <v>47</v>
      </c>
    </row>
    <row r="11" spans="1:4" x14ac:dyDescent="0.25">
      <c r="B11" s="43"/>
    </row>
    <row r="12" spans="1:4" x14ac:dyDescent="0.25">
      <c r="B12" s="43"/>
    </row>
    <row r="13" spans="1:4" x14ac:dyDescent="0.25">
      <c r="B13" s="43"/>
    </row>
    <row r="14" spans="1:4" x14ac:dyDescent="0.25">
      <c r="B14" s="43"/>
    </row>
    <row r="18" spans="2:4" x14ac:dyDescent="0.25">
      <c r="B18" s="63" t="s">
        <v>53</v>
      </c>
      <c r="C18" s="63"/>
      <c r="D18" s="63"/>
    </row>
  </sheetData>
  <sheetProtection algorithmName="SHA-512" hashValue="XUllxR5qLHa8rOqSxWU2/pI0w9h0AYdhHO8CFSxsKG4giBrSoUAXnJVriLPTvMhUMdXmip2u1EdQ0QqwdwZlJA==" saltValue="+AIvv9NN5+OJp0zJoU0Uow==" spinCount="100000" sheet="1" objects="1" scenarios="1" selectLockedCells="1"/>
  <mergeCells count="3">
    <mergeCell ref="B18:D18"/>
    <mergeCell ref="B2:D2"/>
    <mergeCell ref="B4:D4"/>
  </mergeCells>
  <hyperlinks>
    <hyperlink ref="B9" location="'West. CO &amp; 4 Corners'!A1" display="Western Colorado or Four Corners Program" xr:uid="{00000000-0004-0000-0000-000000000000}"/>
    <hyperlink ref="B10" location="'MSW@Denver'!A1" display="MSW@Denver Online Program" xr:uid="{00000000-0004-0000-0000-000001000000}"/>
    <hyperlink ref="B7" location="'On-Campus MSW'!A1" display="On-Campus MSW Program" xr:uid="{00000000-0004-0000-0000-000002000000}"/>
    <hyperlink ref="B8" location="'On-Campus PhD'!A1" display="On-Campus PhD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F14" sqref="F14"/>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86</v>
      </c>
      <c r="I2" s="68"/>
      <c r="J2" s="68"/>
      <c r="K2" s="68"/>
      <c r="L2" s="68"/>
      <c r="M2" s="68"/>
      <c r="N2" s="68"/>
      <c r="O2" s="68"/>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51</v>
      </c>
      <c r="D4" s="47"/>
      <c r="E4" s="47"/>
      <c r="F4" s="47"/>
      <c r="G4" s="47"/>
      <c r="H4" s="47"/>
      <c r="I4" s="47"/>
      <c r="J4" s="47"/>
      <c r="K4" s="47"/>
      <c r="L4" s="47"/>
      <c r="M4" s="47"/>
      <c r="N4" s="47"/>
      <c r="O4" s="47"/>
    </row>
    <row r="5" spans="2:15" ht="19.5" customHeight="1" x14ac:dyDescent="0.25">
      <c r="J5" s="46" t="s">
        <v>68</v>
      </c>
      <c r="L5" s="46" t="s">
        <v>69</v>
      </c>
      <c r="N5" s="46" t="s">
        <v>70</v>
      </c>
    </row>
    <row r="6" spans="2:15" ht="18" customHeight="1" x14ac:dyDescent="0.3">
      <c r="D6" s="60" t="s">
        <v>15</v>
      </c>
      <c r="E6" s="30"/>
      <c r="F6" s="30"/>
      <c r="G6" s="30"/>
      <c r="H6" s="30"/>
      <c r="I6" s="30"/>
      <c r="J6" s="45" t="s">
        <v>55</v>
      </c>
      <c r="L6" s="45" t="s">
        <v>55</v>
      </c>
      <c r="M6" s="23"/>
      <c r="N6" s="45" t="s">
        <v>55</v>
      </c>
      <c r="O6" s="30"/>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10" t="s">
        <v>1</v>
      </c>
      <c r="C10" s="10"/>
      <c r="D10" s="69"/>
      <c r="E10" s="69"/>
      <c r="F10" s="11"/>
      <c r="G10" s="11"/>
      <c r="H10" s="12">
        <f>J10+L10+N10</f>
        <v>0</v>
      </c>
      <c r="I10" s="11"/>
      <c r="J10" s="12">
        <f>VLOOKUP(J6, Data!A2:D22, 2, FALSE)</f>
        <v>0</v>
      </c>
      <c r="K10" s="11"/>
      <c r="L10" s="12">
        <f>VLOOKUP(L6, Data!A2:D22, 2, FALSE)</f>
        <v>0</v>
      </c>
      <c r="M10" s="12"/>
      <c r="N10" s="12">
        <f>VLOOKUP(N6, Data!A2:D22, 2, FALSE)</f>
        <v>0</v>
      </c>
      <c r="O10" s="11"/>
    </row>
    <row r="11" spans="2:15" ht="21.75" customHeight="1" x14ac:dyDescent="0.25">
      <c r="B11" s="36" t="s">
        <v>0</v>
      </c>
      <c r="C11" s="36"/>
    </row>
    <row r="12" spans="2:15" ht="21.75" customHeight="1" x14ac:dyDescent="0.25">
      <c r="B12" s="13" t="s">
        <v>2</v>
      </c>
      <c r="C12" s="13"/>
      <c r="D12" s="11"/>
      <c r="E12" s="11"/>
      <c r="F12" s="11"/>
      <c r="G12" s="11"/>
      <c r="H12" s="12">
        <f>J12+L12+N12</f>
        <v>0</v>
      </c>
      <c r="I12" s="11"/>
      <c r="J12" s="12">
        <f>VLOOKUP(J6, Data!A2:D22, 3, FALSE)</f>
        <v>0</v>
      </c>
      <c r="K12" s="11"/>
      <c r="L12" s="12">
        <f>VLOOKUP(L6, Data!A2:D22, 3, FALSE)</f>
        <v>0</v>
      </c>
      <c r="M12" s="12"/>
      <c r="N12" s="12">
        <f>VLOOKUP(N6, Data!A2:D22, 3, FALSE)</f>
        <v>0</v>
      </c>
      <c r="O12" s="11"/>
    </row>
    <row r="13" spans="2:15" ht="21.75" customHeight="1" x14ac:dyDescent="0.25">
      <c r="B13" s="39" t="s">
        <v>17</v>
      </c>
      <c r="C13" s="39"/>
      <c r="H13" s="5">
        <f>J13+L13+N13</f>
        <v>0</v>
      </c>
      <c r="J13" s="5">
        <f>IF(AND(J6&lt;&gt;"not enrolled", J6&lt;&gt;"select"), 57, 0)</f>
        <v>0</v>
      </c>
      <c r="L13" s="5">
        <f>IF(AND(L6&lt;&gt;"not enrolled",L6&lt;&gt;"select"), 57, 0)</f>
        <v>0</v>
      </c>
      <c r="N13" s="5">
        <f>IF(AND(N6&lt;&gt;"not enrolled", N6&lt;&gt;"select"), 57, 0)</f>
        <v>0</v>
      </c>
    </row>
    <row r="14" spans="2:15" ht="21.75" customHeight="1" x14ac:dyDescent="0.25">
      <c r="B14" s="70" t="s">
        <v>54</v>
      </c>
      <c r="C14" s="70"/>
      <c r="D14" s="70"/>
      <c r="E14" s="71"/>
      <c r="F14" s="32" t="s">
        <v>5</v>
      </c>
      <c r="G14" s="11"/>
      <c r="H14" s="31">
        <f>J14+L14+N14</f>
        <v>0</v>
      </c>
      <c r="I14" s="11"/>
      <c r="J14" s="31">
        <f>IF(AND(F14="Yes", J6&lt;&gt;"not enrolled"), (VLOOKUP(F14, Data!A25:C26, 2, FALSE)), 0)</f>
        <v>0</v>
      </c>
      <c r="K14" s="11"/>
      <c r="L14" s="31">
        <v>0</v>
      </c>
      <c r="M14" s="31"/>
      <c r="N14" s="31">
        <f>IF(AND(F14="Yes", N6&lt;&gt;"not enrolled"), (VLOOKUP(F14, Data!A25:C26, 2, FALSE)), 0)</f>
        <v>0</v>
      </c>
      <c r="O14" s="11"/>
    </row>
    <row r="15" spans="2:15" ht="21.75" customHeight="1" x14ac:dyDescent="0.25">
      <c r="B15" s="72" t="s">
        <v>56</v>
      </c>
      <c r="C15" s="72"/>
      <c r="D15" s="72"/>
      <c r="E15" s="72"/>
      <c r="F15" s="62"/>
      <c r="G15" s="6"/>
      <c r="H15" s="33">
        <f>J15+L15+N15</f>
        <v>0</v>
      </c>
      <c r="I15" s="6"/>
      <c r="J15" s="61">
        <f>IF(AND(J6&lt;&gt;"select", J6&lt;&gt;"not enrolled",J6&lt;&gt;"4 credits",J6&lt;&gt;"5 credits",J6&lt;&gt;"6 credits",J6&lt;&gt;"7 credits"), 258, 0)</f>
        <v>0</v>
      </c>
      <c r="K15" s="6"/>
      <c r="L15" s="61">
        <f>IF(AND(L6&lt;&gt;"select", L6&lt;&gt;"not enrolled",L6&lt;&gt;"4 credits",L6&lt;&gt;"5 credits",L6&lt;&gt;"6 credits",L6&lt;&gt;"7 credits"), 258, 0)</f>
        <v>0</v>
      </c>
      <c r="M15" s="33"/>
      <c r="N15" s="61">
        <f>IF(AND(N6&lt;&gt;"select", N6&lt;&gt;"not enrolled",N6&lt;&gt;"4 credits",N6&lt;&gt;"5 credits",N6&lt;&gt;"6 credits",N6&lt;&gt;"7 credits"), 258, 0)</f>
        <v>0</v>
      </c>
      <c r="O15" s="6"/>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60</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61</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3" t="s">
        <v>21</v>
      </c>
      <c r="C23" s="73"/>
      <c r="D23" s="73"/>
      <c r="E23" s="73"/>
      <c r="F23" s="73"/>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22</v>
      </c>
      <c r="C24" s="74"/>
      <c r="D24" s="74"/>
      <c r="E24" s="74"/>
      <c r="F24" s="74"/>
      <c r="G24" s="74"/>
      <c r="H24" s="29">
        <f>J24+L24+N24</f>
        <v>0</v>
      </c>
      <c r="I24" s="28"/>
      <c r="J24" s="19"/>
      <c r="K24" s="28"/>
      <c r="L24" s="19"/>
      <c r="M24" s="34"/>
      <c r="N24" s="52"/>
      <c r="O24" s="28"/>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6">
        <f>H16-H25</f>
        <v>0</v>
      </c>
      <c r="I27" s="27"/>
      <c r="J27" s="26">
        <f>J16-J25</f>
        <v>0</v>
      </c>
      <c r="K27" s="27"/>
      <c r="L27" s="26">
        <f>L16-L25</f>
        <v>0</v>
      </c>
      <c r="M27" s="26"/>
      <c r="N27" s="26">
        <f>N16-N25</f>
        <v>0</v>
      </c>
      <c r="O27" s="14"/>
    </row>
    <row r="28" spans="2:15" ht="15.75" thickTop="1" x14ac:dyDescent="0.25"/>
    <row r="29" spans="2:15" x14ac:dyDescent="0.25">
      <c r="B29" s="8" t="s">
        <v>13</v>
      </c>
      <c r="C29" s="8"/>
    </row>
    <row r="30" spans="2:15" ht="21.75" customHeight="1" x14ac:dyDescent="0.25">
      <c r="B30" s="51">
        <v>1</v>
      </c>
      <c r="C30" t="s">
        <v>87</v>
      </c>
      <c r="D30" s="50"/>
      <c r="E30" s="50"/>
      <c r="F30" s="50"/>
      <c r="G30" s="50"/>
      <c r="H30" s="50"/>
      <c r="I30" s="50"/>
      <c r="J30" s="50"/>
      <c r="K30" s="50"/>
      <c r="L30" s="50"/>
      <c r="M30" s="50"/>
      <c r="N30" s="50"/>
      <c r="O30" s="50"/>
    </row>
    <row r="31" spans="2:15" ht="18" customHeight="1" x14ac:dyDescent="0.25">
      <c r="B31" s="49">
        <v>2</v>
      </c>
      <c r="C31" t="s">
        <v>83</v>
      </c>
      <c r="H31"/>
      <c r="J31"/>
      <c r="L31"/>
      <c r="M31"/>
      <c r="N31"/>
    </row>
    <row r="32" spans="2:15" ht="31.5" customHeight="1" x14ac:dyDescent="0.25">
      <c r="B32" s="48">
        <v>3</v>
      </c>
      <c r="C32" s="75" t="s">
        <v>84</v>
      </c>
      <c r="D32" s="75"/>
      <c r="E32" s="75"/>
      <c r="F32" s="75"/>
      <c r="G32" s="75"/>
      <c r="H32" s="75"/>
      <c r="I32" s="75"/>
      <c r="J32" s="75"/>
      <c r="K32" s="75"/>
      <c r="L32" s="75"/>
      <c r="M32" s="75"/>
      <c r="N32" s="75"/>
      <c r="O32" s="75"/>
    </row>
    <row r="33" spans="2:15" ht="31.5" customHeight="1" x14ac:dyDescent="0.25">
      <c r="B33" s="48">
        <v>4</v>
      </c>
      <c r="C33" s="75" t="s">
        <v>57</v>
      </c>
      <c r="D33" s="75"/>
      <c r="E33" s="75"/>
      <c r="F33" s="75"/>
      <c r="G33" s="75"/>
      <c r="H33" s="75"/>
      <c r="I33" s="75"/>
      <c r="J33" s="75"/>
      <c r="K33" s="75"/>
      <c r="L33" s="75"/>
      <c r="M33" s="75"/>
      <c r="N33" s="75"/>
      <c r="O33" s="75"/>
    </row>
    <row r="34" spans="2:15" ht="61.5" customHeight="1" x14ac:dyDescent="0.25">
      <c r="B34" s="48">
        <v>5</v>
      </c>
      <c r="C34" s="75" t="s">
        <v>85</v>
      </c>
      <c r="D34" s="75"/>
      <c r="E34" s="75"/>
      <c r="F34" s="75"/>
      <c r="G34" s="75"/>
      <c r="H34" s="75"/>
      <c r="I34" s="75"/>
      <c r="J34" s="75"/>
      <c r="K34" s="75"/>
      <c r="L34" s="75"/>
      <c r="M34" s="75"/>
      <c r="N34" s="75"/>
      <c r="O34" s="75"/>
    </row>
    <row r="35" spans="2:15" ht="21.75" customHeight="1" x14ac:dyDescent="0.25"/>
    <row r="37" spans="2:15" x14ac:dyDescent="0.25">
      <c r="B37" s="63" t="s">
        <v>53</v>
      </c>
      <c r="C37" s="63"/>
      <c r="D37" s="63"/>
      <c r="E37" s="63"/>
      <c r="F37" s="63"/>
      <c r="G37" s="63"/>
      <c r="H37" s="63"/>
      <c r="I37" s="63"/>
      <c r="J37" s="63"/>
      <c r="K37" s="63"/>
      <c r="L37" s="63"/>
      <c r="M37" s="63"/>
      <c r="N37" s="63"/>
      <c r="O37" s="63"/>
    </row>
  </sheetData>
  <sheetProtection algorithmName="SHA-512" hashValue="hU8fHgcn+m0mW2g7bodkrjGWgzg3IZ4T7YbdEGjgcSPFhuD9fZb5fj8IKoOCr7g4aOXLviUrTtkeeCBFKTLIDg==" saltValue="UwLG2NMGkGc8n7OtrzGv2w==" spinCount="100000" sheet="1" objects="1" scenarios="1" selectLockedCells="1"/>
  <mergeCells count="10">
    <mergeCell ref="H2:O2"/>
    <mergeCell ref="D10:E10"/>
    <mergeCell ref="B37:O37"/>
    <mergeCell ref="B14:E14"/>
    <mergeCell ref="B15:E15"/>
    <mergeCell ref="B23:F23"/>
    <mergeCell ref="B24:G24"/>
    <mergeCell ref="C34:O3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A991-3489-41EB-96FF-A139CF6BC988}">
  <sheetPr>
    <pageSetUpPr fitToPage="1"/>
  </sheetPr>
  <dimension ref="B1:O37"/>
  <sheetViews>
    <sheetView showGridLines="0" showRowColHeaders="0" showRuler="0" zoomScaleNormal="100" workbookViewId="0">
      <selection activeCell="F14" sqref="F14"/>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81</v>
      </c>
      <c r="I2" s="68"/>
      <c r="J2" s="68"/>
      <c r="K2" s="68"/>
      <c r="L2" s="68"/>
      <c r="M2" s="68"/>
      <c r="N2" s="68"/>
      <c r="O2" s="68"/>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51</v>
      </c>
      <c r="D4" s="47"/>
      <c r="E4" s="47"/>
      <c r="F4" s="47"/>
      <c r="G4" s="47"/>
      <c r="H4" s="47"/>
      <c r="I4" s="47"/>
      <c r="J4" s="47"/>
      <c r="K4" s="47"/>
      <c r="L4" s="47"/>
      <c r="M4" s="47"/>
      <c r="N4" s="47"/>
      <c r="O4" s="47"/>
    </row>
    <row r="5" spans="2:15" ht="19.5" customHeight="1" x14ac:dyDescent="0.25">
      <c r="J5" s="46" t="s">
        <v>68</v>
      </c>
      <c r="L5" s="46" t="s">
        <v>69</v>
      </c>
      <c r="N5" s="46" t="s">
        <v>70</v>
      </c>
    </row>
    <row r="6" spans="2:15" ht="18" customHeight="1" x14ac:dyDescent="0.3">
      <c r="D6" s="60" t="s">
        <v>15</v>
      </c>
      <c r="E6" s="30"/>
      <c r="F6" s="30"/>
      <c r="G6" s="30"/>
      <c r="H6" s="30"/>
      <c r="I6" s="30"/>
      <c r="J6" s="45" t="s">
        <v>55</v>
      </c>
      <c r="L6" s="45" t="s">
        <v>55</v>
      </c>
      <c r="M6" s="23"/>
      <c r="N6" s="45" t="s">
        <v>55</v>
      </c>
      <c r="O6" s="30"/>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10" t="s">
        <v>1</v>
      </c>
      <c r="C10" s="10"/>
      <c r="D10" s="69"/>
      <c r="E10" s="69"/>
      <c r="F10" s="11"/>
      <c r="G10" s="11"/>
      <c r="H10" s="12">
        <f>J10+L10+N10</f>
        <v>0</v>
      </c>
      <c r="I10" s="11"/>
      <c r="J10" s="12">
        <f>VLOOKUP(J6, Data!E2:G22, 2, FALSE)</f>
        <v>0</v>
      </c>
      <c r="K10" s="11"/>
      <c r="L10" s="12">
        <f>VLOOKUP(L6, Data!E2:G22, 2, FALSE)</f>
        <v>0</v>
      </c>
      <c r="M10" s="12"/>
      <c r="N10" s="12">
        <f>VLOOKUP(N6, Data!E2:G22, 2, FALSE)</f>
        <v>0</v>
      </c>
      <c r="O10" s="11"/>
    </row>
    <row r="11" spans="2:15" ht="21.75" customHeight="1" x14ac:dyDescent="0.25">
      <c r="B11" s="36" t="s">
        <v>0</v>
      </c>
      <c r="C11" s="36"/>
    </row>
    <row r="12" spans="2:15" ht="21.75" customHeight="1" x14ac:dyDescent="0.25">
      <c r="B12" s="13" t="s">
        <v>2</v>
      </c>
      <c r="C12" s="13"/>
      <c r="D12" s="11"/>
      <c r="E12" s="11"/>
      <c r="F12" s="11"/>
      <c r="G12" s="11"/>
      <c r="H12" s="12">
        <f>J12+L12+N12</f>
        <v>0</v>
      </c>
      <c r="I12" s="11"/>
      <c r="J12" s="12">
        <f>VLOOKUP(J6, Data!E2:G22, 3, FALSE)</f>
        <v>0</v>
      </c>
      <c r="K12" s="11"/>
      <c r="L12" s="12">
        <f>VLOOKUP(L6, Data!E2:G22, 3, FALSE)</f>
        <v>0</v>
      </c>
      <c r="M12" s="12"/>
      <c r="N12" s="12">
        <f>VLOOKUP(N6, Data!E2:G22, 3, FALSE)</f>
        <v>0</v>
      </c>
      <c r="O12" s="11"/>
    </row>
    <row r="13" spans="2:15" ht="21.75" customHeight="1" x14ac:dyDescent="0.25">
      <c r="B13" s="39" t="s">
        <v>17</v>
      </c>
      <c r="C13" s="39"/>
      <c r="H13" s="5">
        <f>J13+L13+N13</f>
        <v>0</v>
      </c>
      <c r="J13" s="5">
        <f>IF(AND(J6&lt;&gt;"not enrolled", J6&lt;&gt;"select"), 57, 0)</f>
        <v>0</v>
      </c>
      <c r="L13" s="5">
        <f>IF(AND(L6&lt;&gt;"not enrolled",L6&lt;&gt;"select"), 57, 0)</f>
        <v>0</v>
      </c>
      <c r="N13" s="5">
        <f>IF(AND(N6&lt;&gt;"not enrolled", N6&lt;&gt;"select"), 57, 0)</f>
        <v>0</v>
      </c>
    </row>
    <row r="14" spans="2:15" ht="21.75" customHeight="1" x14ac:dyDescent="0.25">
      <c r="B14" s="70" t="s">
        <v>54</v>
      </c>
      <c r="C14" s="70"/>
      <c r="D14" s="70"/>
      <c r="E14" s="71"/>
      <c r="F14" s="32" t="s">
        <v>5</v>
      </c>
      <c r="G14" s="11"/>
      <c r="H14" s="31">
        <f>J14+L14+N14</f>
        <v>0</v>
      </c>
      <c r="I14" s="11"/>
      <c r="J14" s="31">
        <f>IF(AND(F14="Yes", J6&lt;&gt;"not enrolled"), (VLOOKUP(F14, Data!A25:C26, 2, FALSE)), 0)</f>
        <v>0</v>
      </c>
      <c r="K14" s="11"/>
      <c r="L14" s="31">
        <v>0</v>
      </c>
      <c r="M14" s="31"/>
      <c r="N14" s="31">
        <f>IF(AND(F14="Yes", N6&lt;&gt;"not enrolled"), (VLOOKUP(F14, Data!A25:C26, 2, FALSE)), 0)</f>
        <v>0</v>
      </c>
      <c r="O14" s="11"/>
    </row>
    <row r="15" spans="2:15" ht="21.75" customHeight="1" x14ac:dyDescent="0.25">
      <c r="B15" s="72" t="s">
        <v>56</v>
      </c>
      <c r="C15" s="72"/>
      <c r="D15" s="72"/>
      <c r="E15" s="72"/>
      <c r="F15" s="62"/>
      <c r="G15" s="6"/>
      <c r="H15" s="33">
        <f>J15+L15+N15</f>
        <v>0</v>
      </c>
      <c r="I15" s="6"/>
      <c r="J15" s="61">
        <f>IF(AND(J6&lt;&gt;"select", J6&lt;&gt;"not enrolled",J6&lt;&gt;"4 credits",J6&lt;&gt;"5 credits",J6&lt;&gt;"6 credits",J6&lt;&gt;"7 credits"), 258, 0)</f>
        <v>0</v>
      </c>
      <c r="K15" s="6"/>
      <c r="L15" s="61">
        <f>IF(AND(L6&lt;&gt;"select", L6&lt;&gt;"not enrolled",L6&lt;&gt;"4 credits",L6&lt;&gt;"5 credits",L6&lt;&gt;"6 credits",L6&lt;&gt;"7 credits"), 258, 0)</f>
        <v>0</v>
      </c>
      <c r="M15" s="33"/>
      <c r="N15" s="61">
        <f>IF(AND(N6&lt;&gt;"select", N6&lt;&gt;"not enrolled",N6&lt;&gt;"4 credits",N6&lt;&gt;"5 credits",N6&lt;&gt;"6 credits",N6&lt;&gt;"7 credits"), 258, 0)</f>
        <v>0</v>
      </c>
      <c r="O15" s="6"/>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60</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61</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3" t="s">
        <v>21</v>
      </c>
      <c r="C23" s="73"/>
      <c r="D23" s="73"/>
      <c r="E23" s="73"/>
      <c r="F23" s="73"/>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22</v>
      </c>
      <c r="C24" s="74"/>
      <c r="D24" s="74"/>
      <c r="E24" s="74"/>
      <c r="F24" s="74"/>
      <c r="G24" s="74"/>
      <c r="H24" s="29">
        <f>J24+L24+N24</f>
        <v>0</v>
      </c>
      <c r="I24" s="28"/>
      <c r="J24" s="19"/>
      <c r="K24" s="28"/>
      <c r="L24" s="19"/>
      <c r="M24" s="34"/>
      <c r="N24" s="52"/>
      <c r="O24" s="28"/>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6">
        <f>H16-H25</f>
        <v>0</v>
      </c>
      <c r="I27" s="27"/>
      <c r="J27" s="26">
        <f>J16-J25</f>
        <v>0</v>
      </c>
      <c r="K27" s="27"/>
      <c r="L27" s="26">
        <f>L16-L25</f>
        <v>0</v>
      </c>
      <c r="M27" s="26"/>
      <c r="N27" s="26">
        <f>N16-N25</f>
        <v>0</v>
      </c>
      <c r="O27" s="14"/>
    </row>
    <row r="28" spans="2:15" ht="15.75" thickTop="1" x14ac:dyDescent="0.25"/>
    <row r="29" spans="2:15" x14ac:dyDescent="0.25">
      <c r="B29" s="8" t="s">
        <v>13</v>
      </c>
      <c r="C29" s="8"/>
    </row>
    <row r="30" spans="2:15" ht="21.75" customHeight="1" x14ac:dyDescent="0.25">
      <c r="B30" s="51">
        <v>1</v>
      </c>
      <c r="C30" t="s">
        <v>82</v>
      </c>
      <c r="D30" s="50"/>
      <c r="E30" s="50"/>
      <c r="F30" s="50"/>
      <c r="G30" s="50"/>
      <c r="H30" s="50"/>
      <c r="I30" s="50"/>
      <c r="J30" s="50"/>
      <c r="K30" s="50"/>
      <c r="L30" s="50"/>
      <c r="M30" s="50"/>
      <c r="N30" s="50"/>
      <c r="O30" s="50"/>
    </row>
    <row r="31" spans="2:15" ht="18" customHeight="1" x14ac:dyDescent="0.25">
      <c r="B31" s="49">
        <v>2</v>
      </c>
      <c r="C31" t="s">
        <v>83</v>
      </c>
      <c r="H31"/>
      <c r="J31"/>
      <c r="L31"/>
      <c r="M31"/>
      <c r="N31"/>
    </row>
    <row r="32" spans="2:15" ht="31.5" customHeight="1" x14ac:dyDescent="0.25">
      <c r="B32" s="48">
        <v>3</v>
      </c>
      <c r="C32" s="75" t="s">
        <v>84</v>
      </c>
      <c r="D32" s="75"/>
      <c r="E32" s="75"/>
      <c r="F32" s="75"/>
      <c r="G32" s="75"/>
      <c r="H32" s="75"/>
      <c r="I32" s="75"/>
      <c r="J32" s="75"/>
      <c r="K32" s="75"/>
      <c r="L32" s="75"/>
      <c r="M32" s="75"/>
      <c r="N32" s="75"/>
      <c r="O32" s="75"/>
    </row>
    <row r="33" spans="2:15" ht="31.5" customHeight="1" x14ac:dyDescent="0.25">
      <c r="B33" s="48">
        <v>4</v>
      </c>
      <c r="C33" s="75" t="s">
        <v>57</v>
      </c>
      <c r="D33" s="75"/>
      <c r="E33" s="75"/>
      <c r="F33" s="75"/>
      <c r="G33" s="75"/>
      <c r="H33" s="75"/>
      <c r="I33" s="75"/>
      <c r="J33" s="75"/>
      <c r="K33" s="75"/>
      <c r="L33" s="75"/>
      <c r="M33" s="75"/>
      <c r="N33" s="75"/>
      <c r="O33" s="75"/>
    </row>
    <row r="34" spans="2:15" ht="63.75" customHeight="1" x14ac:dyDescent="0.25">
      <c r="B34" s="48">
        <v>5</v>
      </c>
      <c r="C34" s="75" t="s">
        <v>85</v>
      </c>
      <c r="D34" s="75"/>
      <c r="E34" s="75"/>
      <c r="F34" s="75"/>
      <c r="G34" s="75"/>
      <c r="H34" s="75"/>
      <c r="I34" s="75"/>
      <c r="J34" s="75"/>
      <c r="K34" s="75"/>
      <c r="L34" s="75"/>
      <c r="M34" s="75"/>
      <c r="N34" s="75"/>
      <c r="O34" s="75"/>
    </row>
    <row r="35" spans="2:15" ht="21.75" customHeight="1" x14ac:dyDescent="0.25"/>
    <row r="37" spans="2:15" x14ac:dyDescent="0.25">
      <c r="B37" s="63" t="s">
        <v>53</v>
      </c>
      <c r="C37" s="63"/>
      <c r="D37" s="63"/>
      <c r="E37" s="63"/>
      <c r="F37" s="63"/>
      <c r="G37" s="63"/>
      <c r="H37" s="63"/>
      <c r="I37" s="63"/>
      <c r="J37" s="63"/>
      <c r="K37" s="63"/>
      <c r="L37" s="63"/>
      <c r="M37" s="63"/>
      <c r="N37" s="63"/>
      <c r="O37" s="63"/>
    </row>
  </sheetData>
  <sheetProtection algorithmName="SHA-512" hashValue="NzxAVAiy8TANtw70muo5kyjzAorFn9RML0xRBQCMZGBxO5dSfNWeuw7jrCwg7z/kH13h8sLxWBUSQ3TVNuMDWA==" saltValue="ial6yQ01WJn6JmK2XbN+dw=="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030EFB4-2028-4005-BF51-C5F46BE6A093}"/>
    <hyperlink ref="B15" r:id="rId2" display="Will you use DU Health &amp; Counseling Services? " xr:uid="{55C69692-A45A-4045-A4F9-B6219084CB6D}"/>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E5D84435-870D-4492-AF7B-654D732C6268}">
          <x14:formula1>
            <xm:f>Data!$A$25:$A$26</xm:f>
          </x14:formula1>
          <xm:sqref>F14</xm:sqref>
        </x14:dataValidation>
        <x14:dataValidation type="list" allowBlank="1" showInputMessage="1" showErrorMessage="1" xr:uid="{E8B0308C-BFB3-4A3A-A4E8-52C65AF5EE89}">
          <x14:formula1>
            <xm:f>Data!$A$2:$A$22</xm:f>
          </x14:formula1>
          <xm:sqref>N6 J6 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7109375" customWidth="1"/>
    <col min="5" max="5" width="11.42578125" customWidth="1"/>
    <col min="7" max="7" width="13.140625" style="5" customWidth="1"/>
    <col min="8" max="8" width="4.7109375" customWidth="1"/>
    <col min="9" max="9" width="13.7109375" style="5" customWidth="1"/>
    <col min="10" max="10" width="4.7109375" customWidth="1"/>
    <col min="11" max="11" width="13.7109375" style="5" customWidth="1"/>
    <col min="12" max="12" width="4.7109375" style="5" customWidth="1"/>
    <col min="13" max="13" width="13.7109375" style="5" customWidth="1"/>
    <col min="14" max="14" width="3.42578125" customWidth="1"/>
  </cols>
  <sheetData>
    <row r="1" spans="2:15" ht="17.25" customHeight="1" x14ac:dyDescent="0.25"/>
    <row r="2" spans="2:15" ht="47.25" customHeight="1" x14ac:dyDescent="0.25">
      <c r="G2" s="67" t="s">
        <v>79</v>
      </c>
      <c r="H2" s="68"/>
      <c r="I2" s="68"/>
      <c r="J2" s="68"/>
      <c r="K2" s="68"/>
      <c r="L2" s="68"/>
      <c r="M2" s="68"/>
      <c r="N2" s="68"/>
    </row>
    <row r="3" spans="2:15" ht="8.25" customHeight="1" x14ac:dyDescent="0.25">
      <c r="B3" s="20"/>
      <c r="C3" s="20"/>
      <c r="D3" s="20"/>
      <c r="E3" s="20"/>
      <c r="F3" s="20"/>
      <c r="G3" s="21"/>
      <c r="H3" s="22"/>
      <c r="I3" s="22"/>
      <c r="J3" s="22"/>
      <c r="K3" s="22"/>
      <c r="L3" s="22"/>
      <c r="M3" s="22"/>
      <c r="N3" s="22"/>
    </row>
    <row r="4" spans="2:15" ht="9.75" customHeight="1" x14ac:dyDescent="0.25"/>
    <row r="5" spans="2:15" ht="17.25" customHeight="1" x14ac:dyDescent="0.25">
      <c r="I5" s="58" t="s">
        <v>68</v>
      </c>
      <c r="K5" s="58" t="s">
        <v>69</v>
      </c>
      <c r="M5" s="58" t="s">
        <v>70</v>
      </c>
      <c r="N5" s="5"/>
      <c r="O5" s="5"/>
    </row>
    <row r="6" spans="2:15" ht="18" customHeight="1" x14ac:dyDescent="0.3">
      <c r="C6" s="60" t="s">
        <v>15</v>
      </c>
      <c r="D6" s="30"/>
      <c r="E6" s="30"/>
      <c r="F6" s="30"/>
      <c r="G6" s="30"/>
      <c r="H6" s="30"/>
      <c r="I6" s="54" t="s">
        <v>40</v>
      </c>
      <c r="K6" s="54" t="s">
        <v>40</v>
      </c>
      <c r="L6" s="23"/>
      <c r="M6" s="54" t="s">
        <v>40</v>
      </c>
      <c r="N6" s="30"/>
    </row>
    <row r="7" spans="2:15" ht="15" customHeight="1" x14ac:dyDescent="0.25"/>
    <row r="8" spans="2:15" ht="15.75" thickBot="1" x14ac:dyDescent="0.3">
      <c r="B8" s="1" t="s">
        <v>7</v>
      </c>
      <c r="C8" s="2"/>
      <c r="D8" s="2"/>
      <c r="E8" s="2"/>
      <c r="F8" s="2"/>
      <c r="G8" s="4" t="s">
        <v>3</v>
      </c>
      <c r="H8" s="3"/>
      <c r="I8" s="4" t="s">
        <v>72</v>
      </c>
      <c r="J8" s="3"/>
      <c r="K8" s="4" t="s">
        <v>73</v>
      </c>
      <c r="L8" s="4"/>
      <c r="M8" s="4" t="s">
        <v>74</v>
      </c>
      <c r="N8" s="2"/>
    </row>
    <row r="9" spans="2:15" ht="9" customHeight="1" x14ac:dyDescent="0.25"/>
    <row r="10" spans="2:15" ht="21.75" customHeight="1" x14ac:dyDescent="0.25">
      <c r="B10" s="10" t="s">
        <v>1</v>
      </c>
      <c r="C10" s="69"/>
      <c r="D10" s="69"/>
      <c r="E10" s="11"/>
      <c r="F10" s="11"/>
      <c r="G10" s="12">
        <f>I10+K10+M10</f>
        <v>0</v>
      </c>
      <c r="H10" s="11"/>
      <c r="I10" s="12">
        <f>VLOOKUP(I6,Data!E25:F42,2,FALSE)</f>
        <v>0</v>
      </c>
      <c r="J10" s="11"/>
      <c r="K10" s="12">
        <f>VLOOKUP(K6,Data!E25:F42,2,FALSE)</f>
        <v>0</v>
      </c>
      <c r="L10" s="12"/>
      <c r="M10" s="12">
        <f>VLOOKUP(M6,Data!E25:F42,2,FALSE)</f>
        <v>0</v>
      </c>
      <c r="N10" s="11"/>
    </row>
    <row r="11" spans="2:15" ht="21.75" customHeight="1" x14ac:dyDescent="0.25">
      <c r="B11" s="59" t="s">
        <v>2</v>
      </c>
      <c r="C11" s="6"/>
      <c r="D11" s="6"/>
      <c r="E11" s="6"/>
      <c r="F11" s="6"/>
      <c r="G11" s="33">
        <f>I11+K11+M11</f>
        <v>0</v>
      </c>
      <c r="H11" s="6"/>
      <c r="I11" s="33">
        <f>VLOOKUP(I6, Data!E25:G42, 3, FALSE)</f>
        <v>0</v>
      </c>
      <c r="J11" s="6"/>
      <c r="K11" s="33">
        <f>VLOOKUP(K6, Data!E25:G42, 3, FALSE)</f>
        <v>0</v>
      </c>
      <c r="L11" s="33"/>
      <c r="M11" s="33">
        <f>VLOOKUP(M6, Data!E25:G42, 3, FALSE)</f>
        <v>0</v>
      </c>
      <c r="N11" s="6"/>
    </row>
    <row r="12" spans="2:15" ht="21.75" customHeight="1" x14ac:dyDescent="0.25">
      <c r="C12" s="8" t="s">
        <v>6</v>
      </c>
      <c r="G12" s="9">
        <f>SUM(G10, G11:G11)</f>
        <v>0</v>
      </c>
      <c r="I12" s="9">
        <f>SUM(I10,I11:I11)</f>
        <v>0</v>
      </c>
      <c r="K12" s="9">
        <f>SUM(K10,K11:K11)</f>
        <v>0</v>
      </c>
      <c r="L12" s="9"/>
      <c r="M12" s="9">
        <f>SUM(M10,M11:M11)</f>
        <v>0</v>
      </c>
    </row>
    <row r="13" spans="2:15" ht="24" customHeight="1" x14ac:dyDescent="0.25"/>
    <row r="14" spans="2:15" ht="15.75" thickBot="1" x14ac:dyDescent="0.3">
      <c r="B14" s="1" t="s">
        <v>11</v>
      </c>
      <c r="C14" s="2"/>
      <c r="D14" s="2"/>
      <c r="E14" s="2"/>
      <c r="F14" s="2"/>
      <c r="G14" s="4" t="s">
        <v>3</v>
      </c>
      <c r="H14" s="3"/>
      <c r="I14" s="4" t="s">
        <v>72</v>
      </c>
      <c r="J14" s="3"/>
      <c r="K14" s="4" t="s">
        <v>73</v>
      </c>
      <c r="L14" s="4"/>
      <c r="M14" s="4" t="s">
        <v>74</v>
      </c>
      <c r="N14" s="2"/>
    </row>
    <row r="15" spans="2:15" ht="21.75" customHeight="1" x14ac:dyDescent="0.25">
      <c r="B15" t="s">
        <v>16</v>
      </c>
      <c r="G15" s="16"/>
      <c r="I15" s="5">
        <f>IF((AND(I6&lt;&gt;"not enrolled", K6&lt;&gt;"not enrolled", M6&lt;&gt;"not enrolled")), (G15/3), IF((AND(I6&lt;&gt;"not enrolled", K6&lt;&gt;"not enrolled", M6="not enrolled")), (G15/2), IF((AND(I6&lt;&gt;"not enrolled", K6="not enrolled", M6="not enrolled")), (G15/1), 0)))</f>
        <v>0</v>
      </c>
      <c r="K15" s="5">
        <f>IF((AND(I6&lt;&gt;"not enrolled", K6&lt;&gt;"not enrolled", M6&lt;&gt;"not enrolled")), (G15/3), IF((AND(I6&lt;&gt;"not enrolled", K6&lt;&gt;"not enrolled", M6="not enrolled")), (G15/2), IF((AND(I6="not enrolled", K6&lt;&gt;"not enrolled", M6&lt;&gt;"not enrolled")), (G15/2), 0)))</f>
        <v>0</v>
      </c>
      <c r="M15" s="5">
        <f>IF((AND(I6&lt;&gt;"not enrolled", K6&lt;&gt;"not enrolled", M6&lt;&gt;"not enrolled")), (G15/3), IF((AND(I6="not enrolled", K6&lt;&gt;"not enrolled", M6&lt;&gt;"not enrolled")), (G15/2), IF((AND(I6="not enrolled", K6="not enrolled", M6&lt;&gt;"not enrolled")), (G15),0)))</f>
        <v>0</v>
      </c>
    </row>
    <row r="16" spans="2:15" ht="21.75" customHeight="1" x14ac:dyDescent="0.25">
      <c r="B16" s="11" t="s">
        <v>8</v>
      </c>
      <c r="C16" s="11"/>
      <c r="D16" s="11"/>
      <c r="E16" s="11"/>
      <c r="F16" s="11"/>
      <c r="G16" s="17"/>
      <c r="H16" s="11"/>
      <c r="I16" s="12">
        <f>IF((AND(I6&lt;&gt;"not enrolled", K6&lt;&gt;"not enrolled", M6&lt;&gt;"not enrolled")), (G16/3), IF((AND(I6&lt;&gt;"not enrolled", K6&lt;&gt;"not enrolled", M6="not enrolled")), (G16/2), IF((AND(I6&lt;&gt;"not enrolled", K6="not enrolled", M6="not enrolled")), (G16/1), 0)))</f>
        <v>0</v>
      </c>
      <c r="J16" s="11"/>
      <c r="K16" s="12">
        <f>IF((AND(I6&lt;&gt;"not enrolled",K6&lt;&gt;"not enrolled",M6&lt;&gt;"not enrolled")),(G16/3),IF((AND(I6&lt;&gt;"not enrolled",K6&lt;&gt;"not enrolled",M6="not enrolled")),(G16/2),IF((AND(I6="not enrolled",K6&lt;&gt;"not enrolled",M6&lt;&gt;"not enrolled")),(G16/2),0)))</f>
        <v>0</v>
      </c>
      <c r="L16" s="12"/>
      <c r="M16" s="12">
        <f>IF((AND(I6&lt;&gt;"not enrolled",K6&lt;&gt;"not enrolled",M6&lt;&gt;"not enrolled")),(G16/3),IF((AND(I6="not enrolled",K6&lt;&gt;"not enrolled",M6&lt;&gt;"not enrolled")),(G16/2),IF((AND(I6="not enrolled",K6="not enrolled",M6&lt;&gt;"not enrolled")),(G16),0)))</f>
        <v>0</v>
      </c>
      <c r="N16" s="11"/>
    </row>
    <row r="17" spans="2:14" ht="21.75" customHeight="1" x14ac:dyDescent="0.25">
      <c r="B17" t="s">
        <v>18</v>
      </c>
      <c r="E17" s="18"/>
      <c r="G17" s="5">
        <f>SUM(I17,K17,M17)</f>
        <v>0</v>
      </c>
      <c r="I17" s="5">
        <f>IF((AND(I6&lt;&gt;"not enrolled", K6&lt;&gt;"not enrolled", M6&lt;&gt;"not enrolled")), ROUND(((E17-(E17*0.01057))/3),0), IF((AND(I6&lt;&gt;"not enrolled",K6&lt;&gt;"not enrolled", M6="not enrolled")), ROUND(((E17-(E17*0.01057))/2),0), IF((AND(I6&lt;&gt;"not enrolled", K6="not enrolled", M6="not enrolled")), ROUND(((E17-(E17*0.01057))/1),0), 0)))</f>
        <v>0</v>
      </c>
      <c r="K17" s="5">
        <f>IF((AND(I6&lt;&gt;"not enrolled", K6&lt;&gt;"not enrolled", M6&lt;&gt;"not enrolled")), ROUND(((E17-(E17*0.01057))/3),0), IF((AND(I6&lt;&gt;"not enrolled", K6&lt;&gt;"not enrolled", M6="not enrolled")), ROUND(((E17-(E17*0.01057))/2),0), IF((AND(I6="not enrolled",K6&lt;&gt;"not enrolled", M6&lt;&gt;"not enrolled")), ROUND(((E17-(E17*0.01057))/2),0), 0)))</f>
        <v>0</v>
      </c>
      <c r="M17" s="5">
        <f>IF((AND(I6&lt;&gt;"not enrolled", K6&lt;&gt;"not enrolled", M6&lt;&gt;"not enrolled")), ROUND(((E17-(E17*0.01057))/3),0), IF((AND(I6="not enrolled", K6&lt;&gt;"not enrolled", M6&lt;&gt;"not enrolled")), ROUND(((E17-(E17*0.01057))/2),0), IF((AND(I6="not enrolled", K6="not enrolled", M6&lt;&gt;"not enrolled")), ROUND(((E17-(E17*0.01057))/1),0), 0)))</f>
        <v>0</v>
      </c>
    </row>
    <row r="18" spans="2:14" ht="21.75" customHeight="1" x14ac:dyDescent="0.25">
      <c r="B18" s="11" t="s">
        <v>19</v>
      </c>
      <c r="C18" s="11"/>
      <c r="D18" s="11"/>
      <c r="E18" s="18"/>
      <c r="F18" s="11"/>
      <c r="G18" s="12">
        <f>SUM(I18,K18,M18)</f>
        <v>0</v>
      </c>
      <c r="H18" s="11"/>
      <c r="I18" s="12">
        <f>IF((AND(I6&lt;&gt;"not enrolled", K6&lt;&gt;"not enrolled", M6&lt;&gt;"not enrolled")), ROUND(((E18-(E18*0.04228))/3),0), IF((AND(I6&lt;&gt;"not enrolled",K6&lt;&gt;"not enrolled", M6="not enrolled")), ROUND(((E18-(E18*0.04228))/2),0), IF((AND(I6&lt;&gt;"not enrolled", K6="not enrolled", M6="not enrolled")), ROUND(((E18-(E18*0.04228))/1),0), 0)))</f>
        <v>0</v>
      </c>
      <c r="J18" s="11"/>
      <c r="K18" s="12">
        <f>IF((AND(I6&lt;&gt;"not enrolled", K6&lt;&gt;"not enrolled", M6&lt;&gt;"not enrolled")), ROUND(((E18-(E18*0.04228))/3),0), IF((AND(I6&lt;&gt;"not enrolled", K6&lt;&gt;"not enrolled", M6="not enrolled")), ROUND(((E18-(E18*0.04228))/2),0), IF((AND(I6="not enrolled",K6&lt;&gt;"not enrolled", M6&lt;&gt;"not enrolled")), ROUND(((E18-(E18*0.04228))/2),0), 0)))</f>
        <v>0</v>
      </c>
      <c r="L18" s="12"/>
      <c r="M18" s="12">
        <f>IF((AND(I6&lt;&gt;"not enrolled", K6&lt;&gt;"not enrolled", M6&lt;&gt;"not enrolled")), ROUND(((E18-(E18*0.04228))/3),0), IF((AND(I6="not enrolled", K6&lt;&gt;"not enrolled", M6&lt;&gt;"not enrolled")), ROUND(((E18-(E18*0.04228))/2),0), IF((AND(I6="not enrolled", K6="not enrolled", M6&lt;&gt;"not enrolled")), ROUND(((E18-(E18*0.04228))/1),0), 0)))</f>
        <v>0</v>
      </c>
      <c r="N18" s="11"/>
    </row>
    <row r="19" spans="2:14" ht="21.75" customHeight="1" x14ac:dyDescent="0.25">
      <c r="B19" t="s">
        <v>9</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enrolled",K6&lt;&gt;"not enrolled",M6&lt;&gt;"not enrolled")),(G19/3),IF((AND(I6="not enrolled",K6&lt;&gt;"not enrolled",M6&lt;&gt;"not enrolled")),(G19/2),IF((AND(I6="not enrolled",K6="not enrolled",M6&lt;&gt;"not enrolled")),(G19),0)))</f>
        <v>0</v>
      </c>
    </row>
    <row r="20" spans="2:14" ht="21.75" customHeight="1" x14ac:dyDescent="0.25">
      <c r="B20" s="76" t="s">
        <v>22</v>
      </c>
      <c r="C20" s="76"/>
      <c r="D20" s="76"/>
      <c r="E20" s="76"/>
      <c r="F20" s="76"/>
      <c r="G20" s="7"/>
      <c r="H20" s="6"/>
      <c r="I20" s="19"/>
      <c r="J20" s="6"/>
      <c r="K20" s="19"/>
      <c r="L20" s="24"/>
      <c r="M20" s="25"/>
      <c r="N20" s="6"/>
    </row>
    <row r="21" spans="2:14" ht="21.75" customHeight="1" x14ac:dyDescent="0.25">
      <c r="C21" s="8" t="s">
        <v>10</v>
      </c>
      <c r="G21" s="5">
        <f>SUM(G15:G20)</f>
        <v>0</v>
      </c>
      <c r="I21" s="5">
        <f>SUM(I15:I20)</f>
        <v>0</v>
      </c>
      <c r="K21" s="5">
        <f>SUM(K15:K19,K20)</f>
        <v>0</v>
      </c>
      <c r="M21" s="5">
        <f>SUM(M15:M19,M20)</f>
        <v>0</v>
      </c>
    </row>
    <row r="22" spans="2:14" ht="15.75" thickBot="1" x14ac:dyDescent="0.3"/>
    <row r="23" spans="2:14" ht="21.75" customHeight="1" thickTop="1" thickBot="1" x14ac:dyDescent="0.35">
      <c r="B23" s="15" t="s">
        <v>12</v>
      </c>
      <c r="C23" s="14"/>
      <c r="D23" s="14"/>
      <c r="E23" s="14"/>
      <c r="F23" s="14"/>
      <c r="G23" s="26">
        <f>G12-G21</f>
        <v>0</v>
      </c>
      <c r="H23" s="27"/>
      <c r="I23" s="26">
        <f>I12-I21</f>
        <v>0</v>
      </c>
      <c r="J23" s="27"/>
      <c r="K23" s="26">
        <f>K12-K21</f>
        <v>0</v>
      </c>
      <c r="L23" s="26"/>
      <c r="M23" s="26">
        <f>M12-M21</f>
        <v>0</v>
      </c>
      <c r="N23" s="14"/>
    </row>
    <row r="24" spans="2:14" ht="15.75" thickTop="1" x14ac:dyDescent="0.25"/>
    <row r="25" spans="2:14" x14ac:dyDescent="0.25">
      <c r="B25" s="8" t="s">
        <v>13</v>
      </c>
    </row>
    <row r="26" spans="2:14" ht="21.75" customHeight="1" x14ac:dyDescent="0.25">
      <c r="B26" s="75" t="s">
        <v>80</v>
      </c>
      <c r="C26" s="75"/>
      <c r="D26" s="75"/>
      <c r="E26" s="75"/>
      <c r="F26" s="75"/>
      <c r="G26" s="75"/>
      <c r="H26" s="75"/>
      <c r="I26" s="75"/>
      <c r="J26" s="75"/>
      <c r="K26" s="75"/>
      <c r="L26" s="75"/>
      <c r="M26" s="75"/>
      <c r="N26" s="75"/>
    </row>
    <row r="27" spans="2:14" ht="21.75" customHeight="1" x14ac:dyDescent="0.25">
      <c r="B27" s="73" t="s">
        <v>77</v>
      </c>
      <c r="C27" s="73"/>
      <c r="D27" s="73"/>
      <c r="E27" s="73"/>
      <c r="F27" s="73"/>
      <c r="G27" s="73"/>
      <c r="H27" s="73"/>
      <c r="I27" s="73"/>
      <c r="J27" s="73"/>
      <c r="K27" s="73"/>
      <c r="L27" s="73"/>
      <c r="M27" s="73"/>
      <c r="N27" s="73"/>
    </row>
    <row r="28" spans="2:14" ht="38.25" customHeight="1" x14ac:dyDescent="0.25">
      <c r="B28" s="75" t="s">
        <v>62</v>
      </c>
      <c r="C28" s="75"/>
      <c r="D28" s="75"/>
      <c r="E28" s="75"/>
      <c r="F28" s="75"/>
      <c r="G28" s="75"/>
      <c r="H28" s="75"/>
      <c r="I28" s="75"/>
      <c r="J28" s="75"/>
      <c r="K28" s="75"/>
      <c r="L28" s="75"/>
      <c r="M28" s="75"/>
      <c r="N28" s="75"/>
    </row>
    <row r="29" spans="2:14" ht="63.75" customHeight="1" x14ac:dyDescent="0.25">
      <c r="B29" s="75" t="s">
        <v>78</v>
      </c>
      <c r="C29" s="75"/>
      <c r="D29" s="75"/>
      <c r="E29" s="75"/>
      <c r="F29" s="75"/>
      <c r="G29" s="75"/>
      <c r="H29" s="75"/>
      <c r="I29" s="75"/>
      <c r="J29" s="75"/>
      <c r="K29" s="75"/>
      <c r="L29" s="75"/>
      <c r="M29" s="75"/>
      <c r="N29" s="75"/>
    </row>
    <row r="30" spans="2:14" ht="21.75" customHeight="1" x14ac:dyDescent="0.25"/>
    <row r="32" spans="2:14" x14ac:dyDescent="0.25">
      <c r="B32" s="63" t="s">
        <v>53</v>
      </c>
      <c r="C32" s="63"/>
      <c r="D32" s="63"/>
      <c r="E32" s="63"/>
      <c r="F32" s="63"/>
      <c r="G32" s="63"/>
      <c r="H32" s="63"/>
      <c r="I32" s="63"/>
      <c r="J32" s="63"/>
      <c r="K32" s="63"/>
      <c r="L32" s="63"/>
      <c r="M32" s="63"/>
      <c r="N32" s="63"/>
    </row>
  </sheetData>
  <sheetProtection algorithmName="SHA-512" hashValue="9fdRAoMHNyo+h5LVDaiip/yfyH3YTHZe7pFuKbD990cnMb4Wm3BqV9sljpGeKqqCe2yGZuParI1neZBFI6WC0A==" saltValue="b3SW1HYHousXxSfLfnQUyA==" spinCount="100000" sheet="1" objects="1" scenarios="1" selectLockedCells="1"/>
  <mergeCells count="8">
    <mergeCell ref="B29:N29"/>
    <mergeCell ref="B32:N32"/>
    <mergeCell ref="G2:N2"/>
    <mergeCell ref="C10:D10"/>
    <mergeCell ref="B20:F20"/>
    <mergeCell ref="B26:N26"/>
    <mergeCell ref="B27:N27"/>
    <mergeCell ref="B28:N28"/>
  </mergeCells>
  <hyperlinks>
    <hyperlink ref="B13" r:id="rId1" display="Will you use DU Health &amp; Counseling Services? " xr:uid="{00000000-0004-0000-0300-000000000000}"/>
    <hyperlink ref="B12" r:id="rId2" display="Will you enroll in DU's health insurance plan?" xr:uid="{00000000-0004-0000-03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Data!$E$25:$E$42</xm:f>
          </x14:formula1>
          <xm:sqref>I6 M6 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4" t="s">
        <v>67</v>
      </c>
      <c r="H2" s="64"/>
      <c r="I2" s="64"/>
      <c r="J2" s="64"/>
      <c r="K2" s="64"/>
      <c r="L2" s="64"/>
      <c r="M2" s="64"/>
      <c r="N2" s="64"/>
      <c r="O2" s="64"/>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8" t="s">
        <v>68</v>
      </c>
      <c r="K5" s="58" t="s">
        <v>69</v>
      </c>
      <c r="L5" s="35"/>
      <c r="M5" s="58" t="s">
        <v>70</v>
      </c>
      <c r="N5" s="35"/>
      <c r="O5" s="58" t="s">
        <v>71</v>
      </c>
    </row>
    <row r="6" spans="2:15" ht="18" customHeight="1" x14ac:dyDescent="0.3">
      <c r="C6" s="60" t="s">
        <v>41</v>
      </c>
      <c r="E6" s="30"/>
      <c r="F6" s="30"/>
      <c r="G6" s="30"/>
      <c r="H6" s="30"/>
      <c r="I6" s="55" t="s">
        <v>40</v>
      </c>
      <c r="K6" s="56" t="s">
        <v>40</v>
      </c>
      <c r="L6"/>
      <c r="M6" s="57" t="s">
        <v>40</v>
      </c>
      <c r="N6"/>
      <c r="O6" s="57" t="s">
        <v>40</v>
      </c>
    </row>
    <row r="7" spans="2:15" ht="18.75" customHeight="1" x14ac:dyDescent="0.25"/>
    <row r="8" spans="2:15" ht="15.75" thickBot="1" x14ac:dyDescent="0.3">
      <c r="B8" s="1" t="s">
        <v>7</v>
      </c>
      <c r="C8" s="2"/>
      <c r="D8" s="2"/>
      <c r="E8" s="2"/>
      <c r="F8" s="2"/>
      <c r="G8" s="4" t="s">
        <v>3</v>
      </c>
      <c r="H8" s="3"/>
      <c r="I8" s="4" t="s">
        <v>72</v>
      </c>
      <c r="J8" s="3"/>
      <c r="K8" s="4" t="s">
        <v>73</v>
      </c>
      <c r="L8" s="4"/>
      <c r="M8" s="4" t="s">
        <v>74</v>
      </c>
      <c r="N8" s="4"/>
      <c r="O8" s="4" t="s">
        <v>75</v>
      </c>
    </row>
    <row r="9" spans="2:15" ht="9" customHeight="1" x14ac:dyDescent="0.25"/>
    <row r="10" spans="2:15" ht="21.75" customHeight="1" x14ac:dyDescent="0.25">
      <c r="B10" s="10" t="s">
        <v>1</v>
      </c>
      <c r="C10" s="69"/>
      <c r="D10" s="69"/>
      <c r="E10" s="11"/>
      <c r="F10" s="11"/>
      <c r="G10" s="12">
        <f>I10+K10+M10+O10</f>
        <v>0</v>
      </c>
      <c r="H10" s="11"/>
      <c r="I10" s="12">
        <f>VLOOKUP(I6, Data!J25:L42, 2, FALSE)</f>
        <v>0</v>
      </c>
      <c r="J10" s="11"/>
      <c r="K10" s="12">
        <f>VLOOKUP(K6, Data!J25:L42, 2, FALSE)</f>
        <v>0</v>
      </c>
      <c r="L10" s="12"/>
      <c r="M10" s="12">
        <f>VLOOKUP(M6, Data!J25:L42, 2, FALSE)</f>
        <v>0</v>
      </c>
      <c r="N10" s="12"/>
      <c r="O10" s="12">
        <f>VLOOKUP(O6, Data!J25:L42, 2, FALSE)</f>
        <v>0</v>
      </c>
    </row>
    <row r="11" spans="2:15" ht="21.75" customHeight="1" x14ac:dyDescent="0.25">
      <c r="B11" s="36" t="s">
        <v>2</v>
      </c>
      <c r="G11" s="37">
        <f>I11+K11+M11+O11</f>
        <v>0</v>
      </c>
      <c r="I11" s="37">
        <f>VLOOKUP(I6, Data!J25:L42, 3, FALSE)</f>
        <v>0</v>
      </c>
      <c r="K11" s="37">
        <f>VLOOKUP(K6, Data!J25:L42, 3, FALSE)</f>
        <v>0</v>
      </c>
      <c r="L11" s="37"/>
      <c r="M11" s="37">
        <f>VLOOKUP(M6, Data!J25:L42, 3, FALSE)</f>
        <v>0</v>
      </c>
      <c r="N11" s="37"/>
      <c r="O11" s="37">
        <f>VLOOKUP(O6, Data!J25:L42, 3, FALSE)</f>
        <v>0</v>
      </c>
    </row>
    <row r="12" spans="2:15" ht="21.75" customHeight="1" x14ac:dyDescent="0.25">
      <c r="B12" s="20"/>
      <c r="C12" s="40" t="s">
        <v>6</v>
      </c>
      <c r="D12" s="20"/>
      <c r="E12" s="20"/>
      <c r="F12" s="20"/>
      <c r="G12" s="41">
        <f>SUM(G10:G11)</f>
        <v>0</v>
      </c>
      <c r="H12" s="20"/>
      <c r="I12" s="41">
        <f>SUM(I10:I11)</f>
        <v>0</v>
      </c>
      <c r="J12" s="20"/>
      <c r="K12" s="41">
        <f>SUM(K10:K11)</f>
        <v>0</v>
      </c>
      <c r="L12" s="41"/>
      <c r="M12" s="41">
        <f>SUM(M10:M11)</f>
        <v>0</v>
      </c>
      <c r="N12" s="41"/>
      <c r="O12" s="41">
        <f>SUM(O10:O11)</f>
        <v>0</v>
      </c>
    </row>
    <row r="13" spans="2:15" ht="24" customHeight="1" x14ac:dyDescent="0.25"/>
    <row r="14" spans="2:15" ht="15.75" thickBot="1" x14ac:dyDescent="0.3">
      <c r="B14" s="1" t="s">
        <v>11</v>
      </c>
      <c r="C14" s="2"/>
      <c r="D14" s="2"/>
      <c r="E14" s="2"/>
      <c r="F14" s="2"/>
      <c r="G14" s="4" t="s">
        <v>3</v>
      </c>
      <c r="H14" s="3"/>
      <c r="I14" s="4" t="s">
        <v>72</v>
      </c>
      <c r="J14" s="3"/>
      <c r="K14" s="4" t="s">
        <v>73</v>
      </c>
      <c r="L14" s="4"/>
      <c r="M14" s="4" t="s">
        <v>74</v>
      </c>
      <c r="N14" s="4"/>
      <c r="O14" s="4" t="s">
        <v>75</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18</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19</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4" t="s">
        <v>22</v>
      </c>
      <c r="C20" s="74"/>
      <c r="D20" s="74"/>
      <c r="E20" s="74"/>
      <c r="F20" s="74"/>
      <c r="G20" s="29">
        <f>I20+K20+M20+O20</f>
        <v>0</v>
      </c>
      <c r="H20" s="28"/>
      <c r="I20" s="19"/>
      <c r="J20" s="28"/>
      <c r="K20" s="19"/>
      <c r="L20" s="34"/>
      <c r="M20" s="19"/>
      <c r="N20" s="34"/>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6">
        <f>G12-G21</f>
        <v>0</v>
      </c>
      <c r="H23" s="27"/>
      <c r="I23" s="26">
        <f>I12-I21</f>
        <v>0</v>
      </c>
      <c r="J23" s="27"/>
      <c r="K23" s="26">
        <f>K12-K21</f>
        <v>0</v>
      </c>
      <c r="L23" s="26"/>
      <c r="M23" s="26">
        <f>M12-M21</f>
        <v>0</v>
      </c>
      <c r="N23" s="26"/>
      <c r="O23" s="26">
        <f>O12-O21</f>
        <v>0</v>
      </c>
    </row>
    <row r="24" spans="2:15" ht="15.75" thickTop="1" x14ac:dyDescent="0.25"/>
    <row r="25" spans="2:15" x14ac:dyDescent="0.25">
      <c r="B25" s="8" t="s">
        <v>13</v>
      </c>
    </row>
    <row r="26" spans="2:15" ht="21" customHeight="1" x14ac:dyDescent="0.25">
      <c r="B26" t="s">
        <v>76</v>
      </c>
      <c r="G26"/>
      <c r="I26"/>
      <c r="K26"/>
      <c r="L26"/>
      <c r="M26"/>
      <c r="N26"/>
      <c r="O26" s="50"/>
    </row>
    <row r="27" spans="2:15" ht="21.75" customHeight="1" x14ac:dyDescent="0.25">
      <c r="B27" s="73" t="s">
        <v>77</v>
      </c>
      <c r="C27" s="73"/>
      <c r="D27" s="73"/>
      <c r="E27" s="73"/>
      <c r="F27" s="73"/>
      <c r="G27" s="73"/>
      <c r="H27" s="73"/>
      <c r="I27" s="73"/>
      <c r="J27" s="73"/>
      <c r="K27" s="73"/>
      <c r="L27" s="73"/>
      <c r="M27" s="73"/>
      <c r="N27" s="73"/>
      <c r="O27" s="73"/>
    </row>
    <row r="28" spans="2:15" ht="35.25" customHeight="1" x14ac:dyDescent="0.25">
      <c r="B28" s="75" t="s">
        <v>63</v>
      </c>
      <c r="C28" s="75"/>
      <c r="D28" s="75"/>
      <c r="E28" s="75"/>
      <c r="F28" s="75"/>
      <c r="G28" s="75"/>
      <c r="H28" s="75"/>
      <c r="I28" s="75"/>
      <c r="J28" s="75"/>
      <c r="K28" s="75"/>
      <c r="L28" s="75"/>
      <c r="M28" s="75"/>
      <c r="N28" s="75"/>
      <c r="O28" s="75"/>
    </row>
    <row r="29" spans="2:15" ht="66" customHeight="1" x14ac:dyDescent="0.25">
      <c r="B29" s="75" t="s">
        <v>78</v>
      </c>
      <c r="C29" s="75"/>
      <c r="D29" s="75"/>
      <c r="E29" s="75"/>
      <c r="F29" s="75"/>
      <c r="G29" s="75"/>
      <c r="H29" s="75"/>
      <c r="I29" s="75"/>
      <c r="J29" s="75"/>
      <c r="K29" s="75"/>
      <c r="L29" s="75"/>
      <c r="M29" s="75"/>
      <c r="N29" s="75"/>
      <c r="O29" s="75"/>
    </row>
    <row r="30" spans="2:15" ht="21.75" customHeight="1" x14ac:dyDescent="0.25"/>
    <row r="32" spans="2:15" x14ac:dyDescent="0.25">
      <c r="B32" s="63" t="s">
        <v>14</v>
      </c>
      <c r="C32" s="63"/>
      <c r="D32" s="63"/>
      <c r="E32" s="63"/>
      <c r="F32" s="63"/>
      <c r="G32" s="63"/>
      <c r="H32" s="63"/>
      <c r="I32" s="63"/>
      <c r="J32" s="63"/>
      <c r="K32" s="63"/>
      <c r="L32" s="63"/>
      <c r="M32" s="63"/>
      <c r="N32" s="63"/>
      <c r="O32" s="63"/>
    </row>
  </sheetData>
  <sheetProtection algorithmName="SHA-512" hashValue="NnxgrRklgRjxNe+uTFvWX4jxXrb6L4XvQyi80sIcrV3hGgqE2cM04eIoONFkHr2d2tV5Ql/wULoo2IMAyJUgHg==" saltValue="8N3zfyLgmRfJYDomCGjk9A==" spinCount="100000" sheet="1" objects="1" scenarios="1" selectLockedCells="1"/>
  <mergeCells count="7">
    <mergeCell ref="B29:O29"/>
    <mergeCell ref="B32:O32"/>
    <mergeCell ref="G2:O2"/>
    <mergeCell ref="C10:D10"/>
    <mergeCell ref="B20:F20"/>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Data!$J$25:$J$42</xm:f>
          </x14:formula1>
          <xm:sqref>O6 M6 K6 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5"/>
  <sheetViews>
    <sheetView showGridLines="0" workbookViewId="0">
      <selection activeCell="I11" sqref="I11"/>
    </sheetView>
  </sheetViews>
  <sheetFormatPr defaultColWidth="8.85546875" defaultRowHeight="15" x14ac:dyDescent="0.25"/>
  <cols>
    <col min="1" max="1" width="11.42578125" customWidth="1"/>
    <col min="5" max="5" width="12.140625" bestFit="1" customWidth="1"/>
    <col min="6" max="6" width="16.140625" customWidth="1"/>
    <col min="7" max="7" width="14" bestFit="1" customWidth="1"/>
    <col min="8" max="9" width="11.85546875" customWidth="1"/>
    <col min="10" max="10" width="12.7109375" bestFit="1" customWidth="1"/>
    <col min="11" max="11" width="14" bestFit="1" customWidth="1"/>
    <col min="12" max="12" width="11.85546875" customWidth="1"/>
  </cols>
  <sheetData>
    <row r="1" spans="1:21" x14ac:dyDescent="0.25">
      <c r="A1" s="8" t="s">
        <v>58</v>
      </c>
      <c r="E1" s="8" t="s">
        <v>59</v>
      </c>
      <c r="F1" s="8"/>
    </row>
    <row r="2" spans="1:21" x14ac:dyDescent="0.25">
      <c r="A2" t="s">
        <v>55</v>
      </c>
      <c r="E2" t="s">
        <v>55</v>
      </c>
    </row>
    <row r="3" spans="1:21" x14ac:dyDescent="0.25">
      <c r="A3" t="s">
        <v>40</v>
      </c>
      <c r="B3">
        <v>0</v>
      </c>
      <c r="C3">
        <v>0</v>
      </c>
      <c r="E3" t="s">
        <v>40</v>
      </c>
      <c r="F3">
        <v>0</v>
      </c>
      <c r="G3">
        <v>0</v>
      </c>
      <c r="J3" s="75"/>
      <c r="K3" s="75"/>
      <c r="L3" s="75"/>
      <c r="M3" s="75"/>
      <c r="N3" s="75"/>
      <c r="O3" s="75"/>
      <c r="P3" s="75"/>
      <c r="Q3" s="75"/>
      <c r="R3" s="75"/>
      <c r="S3" s="75"/>
      <c r="T3" s="75"/>
      <c r="U3" s="75"/>
    </row>
    <row r="4" spans="1:21" x14ac:dyDescent="0.25">
      <c r="A4" t="s">
        <v>23</v>
      </c>
      <c r="B4">
        <v>5360</v>
      </c>
      <c r="C4">
        <f>8*4</f>
        <v>32</v>
      </c>
      <c r="E4" t="s">
        <v>23</v>
      </c>
      <c r="F4">
        <v>6872</v>
      </c>
      <c r="G4">
        <f>8*4</f>
        <v>32</v>
      </c>
      <c r="J4" s="75"/>
      <c r="K4" s="75"/>
      <c r="L4" s="75"/>
      <c r="M4" s="75"/>
      <c r="N4" s="75"/>
      <c r="O4" s="75"/>
      <c r="P4" s="75"/>
      <c r="Q4" s="75"/>
      <c r="R4" s="75"/>
      <c r="S4" s="75"/>
      <c r="T4" s="75"/>
      <c r="U4" s="75"/>
    </row>
    <row r="5" spans="1:21" x14ac:dyDescent="0.25">
      <c r="A5" t="s">
        <v>24</v>
      </c>
      <c r="B5">
        <v>6700</v>
      </c>
      <c r="C5">
        <f>C4+8</f>
        <v>40</v>
      </c>
      <c r="E5" t="s">
        <v>24</v>
      </c>
      <c r="F5">
        <v>8590</v>
      </c>
      <c r="G5">
        <f>G4+8</f>
        <v>40</v>
      </c>
      <c r="J5" s="75"/>
      <c r="K5" s="75"/>
      <c r="L5" s="75"/>
      <c r="M5" s="75"/>
      <c r="N5" s="75"/>
      <c r="O5" s="75"/>
      <c r="P5" s="75"/>
      <c r="Q5" s="75"/>
      <c r="R5" s="75"/>
      <c r="S5" s="75"/>
      <c r="T5" s="75"/>
      <c r="U5" s="75"/>
    </row>
    <row r="6" spans="1:21" x14ac:dyDescent="0.25">
      <c r="A6" t="s">
        <v>25</v>
      </c>
      <c r="B6">
        <v>8040</v>
      </c>
      <c r="C6">
        <f t="shared" ref="C6:C12" si="0">C5+8</f>
        <v>48</v>
      </c>
      <c r="E6" t="s">
        <v>25</v>
      </c>
      <c r="F6">
        <v>10308</v>
      </c>
      <c r="G6">
        <f t="shared" ref="G6:G12" si="1">G5+8</f>
        <v>48</v>
      </c>
    </row>
    <row r="7" spans="1:21" x14ac:dyDescent="0.25">
      <c r="A7" t="s">
        <v>26</v>
      </c>
      <c r="B7">
        <v>9380</v>
      </c>
      <c r="C7">
        <f t="shared" si="0"/>
        <v>56</v>
      </c>
      <c r="E7" t="s">
        <v>26</v>
      </c>
      <c r="F7">
        <v>12026</v>
      </c>
      <c r="G7">
        <f t="shared" si="1"/>
        <v>56</v>
      </c>
    </row>
    <row r="8" spans="1:21" x14ac:dyDescent="0.25">
      <c r="A8" t="s">
        <v>27</v>
      </c>
      <c r="B8">
        <v>10720</v>
      </c>
      <c r="C8">
        <f t="shared" si="0"/>
        <v>64</v>
      </c>
      <c r="E8" t="s">
        <v>27</v>
      </c>
      <c r="F8">
        <v>13744</v>
      </c>
      <c r="G8">
        <f t="shared" si="1"/>
        <v>64</v>
      </c>
    </row>
    <row r="9" spans="1:21" x14ac:dyDescent="0.25">
      <c r="A9" t="s">
        <v>28</v>
      </c>
      <c r="B9">
        <v>12060</v>
      </c>
      <c r="C9">
        <f t="shared" si="0"/>
        <v>72</v>
      </c>
      <c r="E9" t="s">
        <v>28</v>
      </c>
      <c r="F9">
        <v>15462</v>
      </c>
      <c r="G9">
        <f t="shared" si="1"/>
        <v>72</v>
      </c>
    </row>
    <row r="10" spans="1:21" x14ac:dyDescent="0.25">
      <c r="A10" t="s">
        <v>29</v>
      </c>
      <c r="B10">
        <v>13400</v>
      </c>
      <c r="C10">
        <f t="shared" si="0"/>
        <v>80</v>
      </c>
      <c r="E10" t="s">
        <v>29</v>
      </c>
      <c r="F10">
        <v>17180</v>
      </c>
      <c r="G10">
        <f t="shared" si="1"/>
        <v>80</v>
      </c>
    </row>
    <row r="11" spans="1:21" x14ac:dyDescent="0.25">
      <c r="A11" t="s">
        <v>30</v>
      </c>
      <c r="B11">
        <v>14740</v>
      </c>
      <c r="C11">
        <f t="shared" si="0"/>
        <v>88</v>
      </c>
      <c r="E11" t="s">
        <v>30</v>
      </c>
      <c r="F11">
        <v>18898</v>
      </c>
      <c r="G11">
        <f t="shared" si="1"/>
        <v>88</v>
      </c>
    </row>
    <row r="12" spans="1:21" x14ac:dyDescent="0.25">
      <c r="A12" t="s">
        <v>31</v>
      </c>
      <c r="B12">
        <v>16080</v>
      </c>
      <c r="C12">
        <f t="shared" si="0"/>
        <v>96</v>
      </c>
      <c r="E12" t="s">
        <v>31</v>
      </c>
      <c r="F12">
        <v>20616</v>
      </c>
      <c r="G12">
        <f t="shared" si="1"/>
        <v>96</v>
      </c>
    </row>
    <row r="13" spans="1:21" x14ac:dyDescent="0.25">
      <c r="A13" t="s">
        <v>32</v>
      </c>
      <c r="B13">
        <v>17420</v>
      </c>
      <c r="C13">
        <v>96</v>
      </c>
      <c r="E13" t="s">
        <v>32</v>
      </c>
      <c r="F13">
        <v>22334</v>
      </c>
      <c r="G13">
        <v>96</v>
      </c>
    </row>
    <row r="14" spans="1:21" x14ac:dyDescent="0.25">
      <c r="A14" t="s">
        <v>33</v>
      </c>
      <c r="B14">
        <v>18760</v>
      </c>
      <c r="C14">
        <v>96</v>
      </c>
      <c r="E14" t="s">
        <v>33</v>
      </c>
      <c r="F14">
        <v>24052</v>
      </c>
      <c r="G14">
        <v>96</v>
      </c>
    </row>
    <row r="15" spans="1:21" x14ac:dyDescent="0.25">
      <c r="A15" t="s">
        <v>34</v>
      </c>
      <c r="B15">
        <v>20100</v>
      </c>
      <c r="C15">
        <v>96</v>
      </c>
      <c r="E15" t="s">
        <v>34</v>
      </c>
      <c r="F15">
        <v>25770</v>
      </c>
      <c r="G15">
        <v>96</v>
      </c>
    </row>
    <row r="16" spans="1:21" x14ac:dyDescent="0.25">
      <c r="A16" t="s">
        <v>35</v>
      </c>
      <c r="B16">
        <v>21440</v>
      </c>
      <c r="C16">
        <v>96</v>
      </c>
      <c r="E16" t="s">
        <v>35</v>
      </c>
      <c r="F16">
        <v>27488</v>
      </c>
      <c r="G16">
        <v>96</v>
      </c>
    </row>
    <row r="17" spans="1:21" x14ac:dyDescent="0.25">
      <c r="A17" t="s">
        <v>36</v>
      </c>
      <c r="B17">
        <v>22780</v>
      </c>
      <c r="C17">
        <v>96</v>
      </c>
      <c r="E17" t="s">
        <v>36</v>
      </c>
      <c r="F17">
        <v>29206</v>
      </c>
      <c r="G17">
        <v>96</v>
      </c>
    </row>
    <row r="18" spans="1:21" x14ac:dyDescent="0.25">
      <c r="A18" t="s">
        <v>37</v>
      </c>
      <c r="B18">
        <v>24120</v>
      </c>
      <c r="C18">
        <v>96</v>
      </c>
      <c r="E18" t="s">
        <v>37</v>
      </c>
      <c r="F18">
        <v>30924</v>
      </c>
      <c r="G18">
        <v>96</v>
      </c>
    </row>
    <row r="19" spans="1:21" x14ac:dyDescent="0.25">
      <c r="A19" t="s">
        <v>38</v>
      </c>
      <c r="B19">
        <v>25460</v>
      </c>
      <c r="C19">
        <v>152</v>
      </c>
      <c r="E19" t="s">
        <v>38</v>
      </c>
      <c r="F19">
        <v>32642</v>
      </c>
      <c r="G19">
        <f>8*19</f>
        <v>152</v>
      </c>
    </row>
    <row r="20" spans="1:21" x14ac:dyDescent="0.25">
      <c r="A20" t="s">
        <v>39</v>
      </c>
      <c r="B20">
        <v>26800</v>
      </c>
      <c r="C20">
        <v>160</v>
      </c>
      <c r="E20" t="s">
        <v>39</v>
      </c>
      <c r="F20">
        <v>34360</v>
      </c>
      <c r="G20">
        <f>8*20</f>
        <v>160</v>
      </c>
    </row>
    <row r="21" spans="1:21" x14ac:dyDescent="0.25">
      <c r="A21" t="s">
        <v>43</v>
      </c>
      <c r="B21">
        <v>28140</v>
      </c>
      <c r="C21">
        <v>168</v>
      </c>
      <c r="E21" t="s">
        <v>43</v>
      </c>
      <c r="F21">
        <v>36078</v>
      </c>
      <c r="G21">
        <f>8*21</f>
        <v>168</v>
      </c>
    </row>
    <row r="22" spans="1:21" x14ac:dyDescent="0.25">
      <c r="A22" t="s">
        <v>44</v>
      </c>
      <c r="B22">
        <v>29480</v>
      </c>
      <c r="C22">
        <v>176</v>
      </c>
      <c r="E22" t="s">
        <v>44</v>
      </c>
      <c r="F22">
        <v>37796</v>
      </c>
      <c r="G22">
        <f>8*22</f>
        <v>176</v>
      </c>
    </row>
    <row r="24" spans="1:21" x14ac:dyDescent="0.25">
      <c r="A24" s="8" t="s">
        <v>20</v>
      </c>
      <c r="E24" s="8" t="s">
        <v>64</v>
      </c>
      <c r="F24" s="8"/>
      <c r="G24" s="38" t="s">
        <v>42</v>
      </c>
      <c r="I24" s="8"/>
      <c r="J24" s="8" t="s">
        <v>45</v>
      </c>
      <c r="K24" s="38"/>
      <c r="L24" s="38" t="s">
        <v>42</v>
      </c>
      <c r="M24" s="50"/>
      <c r="N24" s="50"/>
      <c r="O24" s="50"/>
      <c r="P24" s="50"/>
      <c r="Q24" s="50"/>
      <c r="R24" s="50"/>
      <c r="S24" s="50"/>
      <c r="T24" s="50"/>
      <c r="U24" s="50"/>
    </row>
    <row r="25" spans="1:21" x14ac:dyDescent="0.25">
      <c r="A25" t="s">
        <v>4</v>
      </c>
      <c r="B25">
        <v>2200</v>
      </c>
      <c r="C25">
        <v>258</v>
      </c>
      <c r="E25" t="s">
        <v>40</v>
      </c>
      <c r="F25">
        <v>0</v>
      </c>
      <c r="G25">
        <v>0</v>
      </c>
      <c r="J25" t="s">
        <v>40</v>
      </c>
      <c r="K25">
        <v>0</v>
      </c>
      <c r="L25">
        <v>0</v>
      </c>
      <c r="M25" s="50"/>
      <c r="N25" s="50"/>
      <c r="O25" s="50"/>
      <c r="P25" s="50"/>
      <c r="Q25" s="50"/>
      <c r="R25" s="50"/>
      <c r="S25" s="50"/>
      <c r="T25" s="50"/>
      <c r="U25" s="50"/>
    </row>
    <row r="26" spans="1:21" x14ac:dyDescent="0.25">
      <c r="A26" t="s">
        <v>5</v>
      </c>
      <c r="B26">
        <v>0</v>
      </c>
      <c r="C26">
        <v>0</v>
      </c>
      <c r="E26" t="s">
        <v>23</v>
      </c>
      <c r="F26">
        <v>3436</v>
      </c>
      <c r="G26">
        <f>8*4</f>
        <v>32</v>
      </c>
      <c r="J26" t="s">
        <v>23</v>
      </c>
      <c r="K26">
        <v>4800</v>
      </c>
      <c r="L26">
        <f>8*4</f>
        <v>32</v>
      </c>
    </row>
    <row r="27" spans="1:21" x14ac:dyDescent="0.25">
      <c r="E27" t="s">
        <v>24</v>
      </c>
      <c r="F27">
        <v>4295</v>
      </c>
      <c r="G27">
        <f>G26+8</f>
        <v>40</v>
      </c>
      <c r="J27" t="s">
        <v>24</v>
      </c>
      <c r="K27">
        <v>6000</v>
      </c>
      <c r="L27">
        <f>L26+8</f>
        <v>40</v>
      </c>
    </row>
    <row r="28" spans="1:21" x14ac:dyDescent="0.25">
      <c r="E28" t="s">
        <v>25</v>
      </c>
      <c r="F28">
        <v>5154</v>
      </c>
      <c r="G28">
        <f t="shared" ref="G28:G42" si="2">G27+8</f>
        <v>48</v>
      </c>
      <c r="J28" t="s">
        <v>25</v>
      </c>
      <c r="K28">
        <v>7200</v>
      </c>
      <c r="L28">
        <f t="shared" ref="L28:L42" si="3">L27+8</f>
        <v>48</v>
      </c>
    </row>
    <row r="29" spans="1:21" x14ac:dyDescent="0.25">
      <c r="E29" t="s">
        <v>26</v>
      </c>
      <c r="F29">
        <v>6013</v>
      </c>
      <c r="G29">
        <f t="shared" si="2"/>
        <v>56</v>
      </c>
      <c r="J29" t="s">
        <v>26</v>
      </c>
      <c r="K29">
        <v>8400</v>
      </c>
      <c r="L29">
        <f t="shared" si="3"/>
        <v>56</v>
      </c>
    </row>
    <row r="30" spans="1:21" x14ac:dyDescent="0.25">
      <c r="E30" t="s">
        <v>27</v>
      </c>
      <c r="F30">
        <v>6872</v>
      </c>
      <c r="G30">
        <f t="shared" si="2"/>
        <v>64</v>
      </c>
      <c r="J30" t="s">
        <v>27</v>
      </c>
      <c r="K30">
        <v>9600</v>
      </c>
      <c r="L30">
        <f t="shared" si="3"/>
        <v>64</v>
      </c>
    </row>
    <row r="31" spans="1:21" x14ac:dyDescent="0.25">
      <c r="E31" t="s">
        <v>28</v>
      </c>
      <c r="F31">
        <v>7731</v>
      </c>
      <c r="G31">
        <f t="shared" si="2"/>
        <v>72</v>
      </c>
      <c r="J31" t="s">
        <v>28</v>
      </c>
      <c r="K31">
        <v>10800</v>
      </c>
      <c r="L31">
        <f t="shared" si="3"/>
        <v>72</v>
      </c>
    </row>
    <row r="32" spans="1:21" x14ac:dyDescent="0.25">
      <c r="E32" t="s">
        <v>29</v>
      </c>
      <c r="F32">
        <v>8590</v>
      </c>
      <c r="G32">
        <f t="shared" si="2"/>
        <v>80</v>
      </c>
      <c r="J32" t="s">
        <v>29</v>
      </c>
      <c r="K32">
        <v>12000</v>
      </c>
      <c r="L32">
        <f t="shared" si="3"/>
        <v>80</v>
      </c>
    </row>
    <row r="33" spans="1:12" x14ac:dyDescent="0.25">
      <c r="E33" t="s">
        <v>30</v>
      </c>
      <c r="F33">
        <v>9449</v>
      </c>
      <c r="G33">
        <f t="shared" si="2"/>
        <v>88</v>
      </c>
      <c r="J33" t="s">
        <v>30</v>
      </c>
      <c r="K33">
        <v>13200</v>
      </c>
      <c r="L33">
        <f t="shared" si="3"/>
        <v>88</v>
      </c>
    </row>
    <row r="34" spans="1:12" x14ac:dyDescent="0.25">
      <c r="E34" t="s">
        <v>31</v>
      </c>
      <c r="F34">
        <v>10308</v>
      </c>
      <c r="G34">
        <f t="shared" si="2"/>
        <v>96</v>
      </c>
      <c r="J34" t="s">
        <v>31</v>
      </c>
      <c r="K34">
        <v>14400</v>
      </c>
      <c r="L34">
        <f t="shared" si="3"/>
        <v>96</v>
      </c>
    </row>
    <row r="35" spans="1:12" x14ac:dyDescent="0.25">
      <c r="E35" t="s">
        <v>32</v>
      </c>
      <c r="F35">
        <v>11167</v>
      </c>
      <c r="G35">
        <f t="shared" si="2"/>
        <v>104</v>
      </c>
      <c r="J35" t="s">
        <v>32</v>
      </c>
      <c r="K35">
        <v>15600</v>
      </c>
      <c r="L35">
        <f t="shared" si="3"/>
        <v>104</v>
      </c>
    </row>
    <row r="36" spans="1:12" x14ac:dyDescent="0.25">
      <c r="E36" t="s">
        <v>33</v>
      </c>
      <c r="F36">
        <v>12026</v>
      </c>
      <c r="G36">
        <f t="shared" si="2"/>
        <v>112</v>
      </c>
      <c r="J36" t="s">
        <v>33</v>
      </c>
      <c r="K36">
        <v>16800</v>
      </c>
      <c r="L36">
        <f t="shared" si="3"/>
        <v>112</v>
      </c>
    </row>
    <row r="37" spans="1:12" x14ac:dyDescent="0.25">
      <c r="E37" t="s">
        <v>34</v>
      </c>
      <c r="F37">
        <v>12885</v>
      </c>
      <c r="G37">
        <f t="shared" si="2"/>
        <v>120</v>
      </c>
      <c r="J37" t="s">
        <v>34</v>
      </c>
      <c r="K37">
        <v>18000</v>
      </c>
      <c r="L37">
        <f t="shared" si="3"/>
        <v>120</v>
      </c>
    </row>
    <row r="38" spans="1:12" x14ac:dyDescent="0.25">
      <c r="E38" t="s">
        <v>35</v>
      </c>
      <c r="F38">
        <v>13744</v>
      </c>
      <c r="G38">
        <f t="shared" si="2"/>
        <v>128</v>
      </c>
      <c r="J38" t="s">
        <v>35</v>
      </c>
      <c r="K38">
        <v>19200</v>
      </c>
      <c r="L38">
        <f t="shared" si="3"/>
        <v>128</v>
      </c>
    </row>
    <row r="39" spans="1:12" x14ac:dyDescent="0.25">
      <c r="E39" t="s">
        <v>36</v>
      </c>
      <c r="F39">
        <v>14603</v>
      </c>
      <c r="G39">
        <f t="shared" si="2"/>
        <v>136</v>
      </c>
      <c r="J39" t="s">
        <v>36</v>
      </c>
      <c r="K39">
        <v>20400</v>
      </c>
      <c r="L39">
        <f t="shared" si="3"/>
        <v>136</v>
      </c>
    </row>
    <row r="40" spans="1:12" x14ac:dyDescent="0.25">
      <c r="E40" t="s">
        <v>37</v>
      </c>
      <c r="F40">
        <v>15462</v>
      </c>
      <c r="G40">
        <f t="shared" si="2"/>
        <v>144</v>
      </c>
      <c r="J40" t="s">
        <v>37</v>
      </c>
      <c r="K40">
        <v>21600</v>
      </c>
      <c r="L40">
        <f t="shared" si="3"/>
        <v>144</v>
      </c>
    </row>
    <row r="41" spans="1:12" x14ac:dyDescent="0.25">
      <c r="E41" t="s">
        <v>38</v>
      </c>
      <c r="F41">
        <v>16321</v>
      </c>
      <c r="G41">
        <f t="shared" si="2"/>
        <v>152</v>
      </c>
      <c r="J41" t="s">
        <v>38</v>
      </c>
      <c r="K41">
        <v>22800</v>
      </c>
      <c r="L41">
        <f t="shared" si="3"/>
        <v>152</v>
      </c>
    </row>
    <row r="42" spans="1:12" x14ac:dyDescent="0.25">
      <c r="E42" t="s">
        <v>39</v>
      </c>
      <c r="F42">
        <v>17180</v>
      </c>
      <c r="G42">
        <f t="shared" si="2"/>
        <v>160</v>
      </c>
      <c r="J42" t="s">
        <v>39</v>
      </c>
      <c r="K42">
        <v>24000</v>
      </c>
      <c r="L42">
        <f t="shared" si="3"/>
        <v>160</v>
      </c>
    </row>
    <row r="44" spans="1:12" x14ac:dyDescent="0.25">
      <c r="E44" s="8"/>
      <c r="F44" s="38"/>
      <c r="G44" s="38"/>
      <c r="H44" s="38"/>
      <c r="I44" s="8"/>
    </row>
    <row r="45" spans="1:12" x14ac:dyDescent="0.25">
      <c r="A45" s="8" t="s">
        <v>52</v>
      </c>
    </row>
    <row r="46" spans="1:12" x14ac:dyDescent="0.25">
      <c r="A46" t="s">
        <v>40</v>
      </c>
      <c r="B46">
        <v>0</v>
      </c>
      <c r="C46">
        <v>0</v>
      </c>
      <c r="D46">
        <v>0</v>
      </c>
    </row>
    <row r="47" spans="1:12" x14ac:dyDescent="0.25">
      <c r="A47" t="s">
        <v>23</v>
      </c>
      <c r="B47">
        <v>6448</v>
      </c>
      <c r="C47">
        <v>16</v>
      </c>
      <c r="D47">
        <v>53</v>
      </c>
    </row>
    <row r="48" spans="1:12" x14ac:dyDescent="0.25">
      <c r="A48" t="s">
        <v>24</v>
      </c>
      <c r="B48">
        <v>8060</v>
      </c>
      <c r="C48">
        <v>20</v>
      </c>
      <c r="D48">
        <v>53</v>
      </c>
    </row>
    <row r="49" spans="1:4" x14ac:dyDescent="0.25">
      <c r="A49" t="s">
        <v>25</v>
      </c>
      <c r="B49">
        <v>9672</v>
      </c>
      <c r="C49">
        <v>24</v>
      </c>
      <c r="D49">
        <v>53</v>
      </c>
    </row>
    <row r="50" spans="1:4" x14ac:dyDescent="0.25">
      <c r="A50" t="s">
        <v>26</v>
      </c>
      <c r="B50">
        <v>11284</v>
      </c>
      <c r="C50">
        <v>28</v>
      </c>
      <c r="D50">
        <v>53</v>
      </c>
    </row>
    <row r="51" spans="1:4" x14ac:dyDescent="0.25">
      <c r="A51" t="s">
        <v>27</v>
      </c>
      <c r="B51">
        <v>12896</v>
      </c>
      <c r="C51">
        <v>32</v>
      </c>
      <c r="D51">
        <v>53</v>
      </c>
    </row>
    <row r="52" spans="1:4" x14ac:dyDescent="0.25">
      <c r="A52" t="s">
        <v>28</v>
      </c>
      <c r="B52">
        <v>14508</v>
      </c>
      <c r="C52">
        <v>36</v>
      </c>
      <c r="D52">
        <v>53</v>
      </c>
    </row>
    <row r="53" spans="1:4" x14ac:dyDescent="0.25">
      <c r="A53" t="s">
        <v>29</v>
      </c>
      <c r="B53">
        <v>16120</v>
      </c>
      <c r="C53">
        <v>40</v>
      </c>
      <c r="D53">
        <v>53</v>
      </c>
    </row>
    <row r="54" spans="1:4" x14ac:dyDescent="0.25">
      <c r="A54" t="s">
        <v>30</v>
      </c>
      <c r="B54">
        <v>17732</v>
      </c>
      <c r="C54">
        <v>44</v>
      </c>
      <c r="D54">
        <v>53</v>
      </c>
    </row>
    <row r="55" spans="1:4" x14ac:dyDescent="0.25">
      <c r="A55" t="s">
        <v>31</v>
      </c>
      <c r="B55">
        <v>19344</v>
      </c>
      <c r="C55">
        <v>48</v>
      </c>
      <c r="D55">
        <v>53</v>
      </c>
    </row>
    <row r="56" spans="1:4" x14ac:dyDescent="0.25">
      <c r="A56" t="s">
        <v>32</v>
      </c>
      <c r="B56">
        <v>20956</v>
      </c>
      <c r="C56">
        <v>52</v>
      </c>
      <c r="D56">
        <v>53</v>
      </c>
    </row>
    <row r="57" spans="1:4" x14ac:dyDescent="0.25">
      <c r="A57" t="s">
        <v>33</v>
      </c>
      <c r="B57">
        <v>22568</v>
      </c>
      <c r="C57">
        <v>56</v>
      </c>
      <c r="D57">
        <v>53</v>
      </c>
    </row>
    <row r="58" spans="1:4" x14ac:dyDescent="0.25">
      <c r="A58" t="s">
        <v>34</v>
      </c>
      <c r="B58">
        <v>24180</v>
      </c>
      <c r="C58">
        <v>60</v>
      </c>
      <c r="D58">
        <v>53</v>
      </c>
    </row>
    <row r="59" spans="1:4" x14ac:dyDescent="0.25">
      <c r="A59" t="s">
        <v>35</v>
      </c>
      <c r="B59">
        <v>25792</v>
      </c>
      <c r="C59">
        <v>64</v>
      </c>
      <c r="D59">
        <v>53</v>
      </c>
    </row>
    <row r="60" spans="1:4" x14ac:dyDescent="0.25">
      <c r="A60" t="s">
        <v>36</v>
      </c>
      <c r="B60">
        <v>27404</v>
      </c>
      <c r="C60">
        <v>68</v>
      </c>
      <c r="D60">
        <v>53</v>
      </c>
    </row>
    <row r="61" spans="1:4" x14ac:dyDescent="0.25">
      <c r="A61" t="s">
        <v>37</v>
      </c>
      <c r="B61">
        <v>29016</v>
      </c>
      <c r="C61">
        <v>72</v>
      </c>
      <c r="D61">
        <v>53</v>
      </c>
    </row>
    <row r="62" spans="1:4" x14ac:dyDescent="0.25">
      <c r="A62" t="s">
        <v>38</v>
      </c>
      <c r="B62">
        <v>30628</v>
      </c>
      <c r="C62">
        <v>76</v>
      </c>
      <c r="D62">
        <v>53</v>
      </c>
    </row>
    <row r="63" spans="1:4" x14ac:dyDescent="0.25">
      <c r="A63" t="s">
        <v>39</v>
      </c>
      <c r="B63">
        <v>32240</v>
      </c>
      <c r="C63">
        <v>80</v>
      </c>
      <c r="D63">
        <v>53</v>
      </c>
    </row>
    <row r="64" spans="1:4" x14ac:dyDescent="0.25">
      <c r="A64" t="s">
        <v>43</v>
      </c>
      <c r="B64">
        <v>33852</v>
      </c>
      <c r="C64">
        <v>84</v>
      </c>
      <c r="D64">
        <v>53</v>
      </c>
    </row>
    <row r="65" spans="1:4" x14ac:dyDescent="0.25">
      <c r="A65" t="s">
        <v>44</v>
      </c>
      <c r="B65">
        <v>35464</v>
      </c>
      <c r="C65">
        <v>88</v>
      </c>
      <c r="D65">
        <v>53</v>
      </c>
    </row>
  </sheetData>
  <sheetProtection algorithmName="SHA-512" hashValue="5btMqdIUDAiRwcp/1C7M4+e85mUaqd/oT1+ofdxfJE9avrmm0nKq4TpVcBoM7ZPUWgEjpVQx3SoNTq9gppw9QA==" saltValue="+Be1pETdcdLD8DXWsJIYMA==" spinCount="100000" sheet="1" selectLockedCells="1" selectUnlockedCells="1"/>
  <mergeCells count="3">
    <mergeCell ref="J3:U3"/>
    <mergeCell ref="J4:U4"/>
    <mergeCell ref="J5:U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On-Campus MSW</vt:lpstr>
      <vt:lpstr>On-Campus PhD</vt:lpstr>
      <vt:lpstr>West. CO &amp; 4 Corners</vt:lpstr>
      <vt:lpstr>MSW@Denver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2026-04-14T16:35:24Z</dcterms:modified>
</cp:coreProperties>
</file>