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192E612A-E797-4854-B716-7E6F8129EE23}" xr6:coauthVersionLast="47" xr6:coauthVersionMax="47" xr10:uidLastSave="{00000000-0000-0000-0000-000000000000}"/>
  <workbookProtection workbookAlgorithmName="SHA-512" workbookHashValue="ripaChrGaSfvQ/SCRCPMaHvYpgOPoytYm4oBG/4zVF2vwBKBprkVzwwcAayQjcLlOzjpnsqJ4RXH0V+cEsif9A==" workbookSaltValue="ogJMOckyGOiAfp78wi+kRw==" workbookSpinCount="100000" lockStructure="1"/>
  <bookViews>
    <workbookView xWindow="28680" yWindow="-120" windowWidth="29040" windowHeight="15720" tabRatio="721" xr2:uid="{00000000-000D-0000-FFFF-FFFF00000000}"/>
  </bookViews>
  <sheets>
    <sheet name="Worksheets Home" sheetId="4" r:id="rId1"/>
    <sheet name="CFSP, CP, CI, HE, RMS" sheetId="32" r:id="rId2"/>
    <sheet name="Ph.D., Ed.D." sheetId="36" r:id="rId3"/>
    <sheet name="ECSE, ELPS, TE" sheetId="37" r:id="rId4"/>
    <sheet name="On-Campus MLIS" sheetId="38" r:id="rId5"/>
    <sheet name="Online Programs" sheetId="15" r:id="rId6"/>
    <sheet name="Language" sheetId="39" state="hidden" r:id="rId7"/>
    <sheet name="Data" sheetId="31" state="hidden" r:id="rId8"/>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38" l="1"/>
  <c r="R8" i="38"/>
  <c r="R18" i="38" s="1"/>
  <c r="Q8" i="38"/>
  <c r="S8" i="38"/>
  <c r="S18" i="38" s="1"/>
  <c r="T10" i="15"/>
  <c r="T16" i="15" s="1"/>
  <c r="S10" i="15"/>
  <c r="S16" i="15" s="1"/>
  <c r="R10" i="15"/>
  <c r="R16" i="15" s="1"/>
  <c r="Q10" i="15"/>
  <c r="Q16" i="15" s="1"/>
  <c r="Q8" i="37"/>
  <c r="S8" i="37"/>
  <c r="R8" i="37"/>
  <c r="R18" i="36"/>
  <c r="R8" i="36"/>
  <c r="Q8" i="36"/>
  <c r="S8" i="36"/>
  <c r="Q8" i="32"/>
  <c r="S18" i="32"/>
  <c r="S8" i="32"/>
  <c r="R8" i="32"/>
  <c r="N15" i="36"/>
  <c r="L15" i="36"/>
  <c r="J15" i="36"/>
  <c r="N15" i="37"/>
  <c r="L15" i="37"/>
  <c r="J15" i="37"/>
  <c r="J15" i="38"/>
  <c r="L15" i="38"/>
  <c r="N15" i="38"/>
  <c r="G22" i="31"/>
  <c r="G21" i="31"/>
  <c r="G20" i="31"/>
  <c r="G19" i="31"/>
  <c r="G12" i="31"/>
  <c r="G6" i="31"/>
  <c r="G7" i="31"/>
  <c r="G8" i="31" s="1"/>
  <c r="G9" i="31" s="1"/>
  <c r="G10" i="31" s="1"/>
  <c r="G11" i="31" s="1"/>
  <c r="G5" i="31"/>
  <c r="G4" i="31"/>
  <c r="N15" i="32"/>
  <c r="L15" i="32"/>
  <c r="J15" i="32"/>
  <c r="O13" i="15"/>
  <c r="M13" i="15"/>
  <c r="K13" i="15"/>
  <c r="I13" i="15"/>
  <c r="O12" i="15"/>
  <c r="M12" i="15"/>
  <c r="K12" i="15"/>
  <c r="I12" i="15"/>
  <c r="N10" i="38"/>
  <c r="L10" i="38"/>
  <c r="J10" i="38"/>
  <c r="H24" i="38"/>
  <c r="N23" i="38"/>
  <c r="L23" i="38"/>
  <c r="J23" i="38"/>
  <c r="N22" i="38"/>
  <c r="L22" i="38"/>
  <c r="J22" i="38"/>
  <c r="N21" i="38"/>
  <c r="L21" i="38"/>
  <c r="J21" i="38"/>
  <c r="N20" i="38"/>
  <c r="L20" i="38"/>
  <c r="J20" i="38"/>
  <c r="N19" i="38"/>
  <c r="L19" i="38"/>
  <c r="J19" i="38"/>
  <c r="N14" i="38"/>
  <c r="J14" i="38"/>
  <c r="N13" i="38"/>
  <c r="L13" i="38"/>
  <c r="J13" i="38"/>
  <c r="N12" i="38"/>
  <c r="L12" i="38"/>
  <c r="J12" i="38"/>
  <c r="N10" i="37"/>
  <c r="L10" i="37"/>
  <c r="J10" i="37"/>
  <c r="H24" i="37"/>
  <c r="N23" i="37"/>
  <c r="L23" i="37"/>
  <c r="J23" i="37"/>
  <c r="N22" i="37"/>
  <c r="L22" i="37"/>
  <c r="J22" i="37"/>
  <c r="N21" i="37"/>
  <c r="L21" i="37"/>
  <c r="J21" i="37"/>
  <c r="N20" i="37"/>
  <c r="L20" i="37"/>
  <c r="J20" i="37"/>
  <c r="N19" i="37"/>
  <c r="L19" i="37"/>
  <c r="J19" i="37"/>
  <c r="N14" i="37"/>
  <c r="J14" i="37"/>
  <c r="N13" i="37"/>
  <c r="L13" i="37"/>
  <c r="J13" i="37"/>
  <c r="N12" i="37"/>
  <c r="L12" i="37"/>
  <c r="J12" i="37"/>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N13" i="32"/>
  <c r="L13" i="32"/>
  <c r="J13" i="32"/>
  <c r="N12" i="32"/>
  <c r="L12" i="32"/>
  <c r="J12" i="32"/>
  <c r="N10" i="32"/>
  <c r="L10" i="32"/>
  <c r="J10" i="32"/>
  <c r="O20" i="15"/>
  <c r="M20" i="15"/>
  <c r="K20" i="15"/>
  <c r="I20" i="15"/>
  <c r="O19" i="15"/>
  <c r="M19" i="15"/>
  <c r="K19" i="15"/>
  <c r="I19" i="15"/>
  <c r="N22" i="32"/>
  <c r="L22" i="32"/>
  <c r="J22" i="32"/>
  <c r="N21" i="32"/>
  <c r="L21" i="32"/>
  <c r="J21" i="32"/>
  <c r="S18" i="37" l="1"/>
  <c r="R18" i="37"/>
  <c r="Q18" i="37"/>
  <c r="P21" i="37" s="1"/>
  <c r="S18" i="36"/>
  <c r="Q18" i="36"/>
  <c r="P21" i="36" s="1"/>
  <c r="R18" i="32"/>
  <c r="Q18" i="32"/>
  <c r="P21" i="32" s="1"/>
  <c r="P21" i="38"/>
  <c r="P19" i="15"/>
  <c r="H14" i="38"/>
  <c r="H15" i="38"/>
  <c r="H15" i="37"/>
  <c r="H14" i="36"/>
  <c r="H21" i="38"/>
  <c r="H22" i="38"/>
  <c r="N16" i="38"/>
  <c r="L25" i="38"/>
  <c r="H12" i="38"/>
  <c r="H13" i="38"/>
  <c r="L16" i="38"/>
  <c r="N25" i="38"/>
  <c r="J25" i="38"/>
  <c r="H10" i="38"/>
  <c r="J16" i="38"/>
  <c r="H22" i="37"/>
  <c r="L25" i="37"/>
  <c r="H21" i="37"/>
  <c r="H14" i="37"/>
  <c r="N16" i="37"/>
  <c r="H13" i="37"/>
  <c r="H12" i="37"/>
  <c r="L16" i="37"/>
  <c r="J25" i="37"/>
  <c r="N25" i="37"/>
  <c r="H10" i="37"/>
  <c r="J16" i="37"/>
  <c r="L25" i="36"/>
  <c r="H22" i="36"/>
  <c r="N16" i="36"/>
  <c r="H15" i="36"/>
  <c r="H21" i="36"/>
  <c r="H25" i="36" s="1"/>
  <c r="H13" i="36"/>
  <c r="L16" i="36"/>
  <c r="H12" i="36"/>
  <c r="N25" i="36"/>
  <c r="J25" i="36"/>
  <c r="H10" i="36"/>
  <c r="J16" i="36"/>
  <c r="H25" i="38" l="1"/>
  <c r="H25" i="37"/>
  <c r="L27" i="37"/>
  <c r="L27" i="36"/>
  <c r="N27" i="38"/>
  <c r="L27" i="38"/>
  <c r="H16" i="38"/>
  <c r="J27" i="38"/>
  <c r="N27" i="37"/>
  <c r="H16" i="37"/>
  <c r="H27" i="37" s="1"/>
  <c r="J27" i="37"/>
  <c r="J27" i="36"/>
  <c r="N27" i="36"/>
  <c r="H16" i="36"/>
  <c r="H27" i="36" s="1"/>
  <c r="H27" i="38" l="1"/>
  <c r="G20" i="15"/>
  <c r="G19" i="15"/>
  <c r="N14" i="32" l="1"/>
  <c r="J14" i="32"/>
  <c r="J19" i="32" l="1"/>
  <c r="L19" i="32"/>
  <c r="N19" i="32"/>
  <c r="J20" i="32"/>
  <c r="L20" i="32"/>
  <c r="N20" i="32"/>
  <c r="J23" i="32"/>
  <c r="L23" i="32"/>
  <c r="N23" i="32"/>
  <c r="H24" i="32"/>
  <c r="H13" i="32" l="1"/>
  <c r="N16" i="32"/>
  <c r="H14" i="32"/>
  <c r="H15" i="32"/>
  <c r="L16" i="32"/>
  <c r="H12" i="32"/>
  <c r="H10" i="32"/>
  <c r="J25" i="32"/>
  <c r="H21" i="32"/>
  <c r="N25" i="32"/>
  <c r="L25" i="32"/>
  <c r="H22" i="32"/>
  <c r="J16" i="32"/>
  <c r="N27" i="32" l="1"/>
  <c r="L27" i="32"/>
  <c r="H16" i="32"/>
  <c r="J27" i="32"/>
  <c r="H25" i="32"/>
  <c r="H27" i="32" l="1"/>
  <c r="O21" i="15" l="1"/>
  <c r="O18" i="15"/>
  <c r="O17" i="15"/>
  <c r="M21" i="15"/>
  <c r="M18" i="15"/>
  <c r="M17" i="15"/>
  <c r="K21" i="15"/>
  <c r="K18" i="15"/>
  <c r="K17" i="15"/>
  <c r="I21" i="15"/>
  <c r="I18" i="15"/>
  <c r="I17" i="15"/>
  <c r="G22" i="15" l="1"/>
  <c r="M23" i="15" l="1"/>
  <c r="O14" i="15"/>
  <c r="M14" i="15"/>
  <c r="K14" i="15"/>
  <c r="G13" i="15"/>
  <c r="I14" i="15"/>
  <c r="G12" i="15"/>
  <c r="G23" i="15"/>
  <c r="O23" i="15" l="1"/>
  <c r="O25" i="15" s="1"/>
  <c r="M25" i="15"/>
  <c r="I23" i="15"/>
  <c r="I25" i="15" s="1"/>
  <c r="G14" i="15"/>
  <c r="G25" i="15" s="1"/>
  <c r="K23" i="15"/>
  <c r="K25" i="15" s="1"/>
</calcChain>
</file>

<file path=xl/sharedStrings.xml><?xml version="1.0" encoding="utf-8"?>
<sst xmlns="http://schemas.openxmlformats.org/spreadsheetml/2006/main" count="259" uniqueCount="108">
  <si>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</si>
  <si>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</si>
  <si>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</si>
  <si>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</si>
  <si>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</si>
  <si>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</si>
  <si>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</si>
  <si>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</si>
  <si>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</si>
  <si>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</si>
  <si>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</si>
  <si>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</si>
  <si>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</si>
  <si>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</si>
  <si>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</si>
  <si>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</si>
  <si>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</si>
  <si>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</si>
  <si>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</si>
  <si>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</si>
  <si>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</si>
  <si>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</si>
  <si>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</si>
  <si>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</si>
  <si>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</si>
  <si>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</si>
  <si>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</si>
  <si>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</si>
  <si>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</si>
  <si>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</si>
  <si>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</si>
  <si>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</si>
  <si>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</si>
  <si>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</si>
  <si>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</si>
  <si>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</si>
  <si>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</si>
  <si>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</si>
  <si>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</si>
  <si>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</si>
  <si>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</si>
  <si>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</si>
  <si>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</si>
  <si>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</si>
  <si>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</si>
  <si>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Technology fees are $4 per credit. If you will be enrolled in less than 4 credits, you will not be eligible for federal student loans.</t>
  </si>
  <si>
    <t>Choose Your Program:</t>
  </si>
  <si>
    <r>
      <rPr>
        <b/>
        <sz val="11"/>
        <color rgb="FF000000"/>
        <rFont val="Calibri"/>
        <family val="2"/>
        <scheme val="minor"/>
      </rPr>
      <t>Programs that should use this worksheet:</t>
    </r>
    <r>
      <rPr>
        <sz val="11"/>
        <color rgb="FF000000"/>
        <rFont val="Calibri"/>
        <family val="2"/>
        <scheme val="minor"/>
      </rPr>
      <t xml:space="preserve"> MLIS@Denver and SchoolCounseling@Denver Online Programs</t>
    </r>
  </si>
  <si>
    <t>Counseling Psychology M.A.</t>
  </si>
  <si>
    <t>Curriculum &amp; Instruction M.A.</t>
  </si>
  <si>
    <t>Early Childhood Special Education M.A. or Certificate</t>
  </si>
  <si>
    <t>Educational Leadership &amp; Policy Studies M.A. or Certificate</t>
  </si>
  <si>
    <t>Higher Education M.A.</t>
  </si>
  <si>
    <t>Library Information Science M.A. or Certificate - On-Campus</t>
  </si>
  <si>
    <t>MLIS@Denver Online Program</t>
  </si>
  <si>
    <t>Research Methods &amp; Statistics M.A.</t>
  </si>
  <si>
    <t>SchoolCounseling@Denver Online Program</t>
  </si>
  <si>
    <t>Teacher Education M.A. or Certificate</t>
  </si>
  <si>
    <t>Ph.D. or Ed.D Programs</t>
  </si>
  <si>
    <t>Child, Family &amp; School Psychology M.A. or Ed.S.</t>
  </si>
  <si>
    <r>
      <rPr>
        <b/>
        <sz val="11"/>
        <color rgb="FF000000"/>
        <rFont val="Calibri"/>
        <family val="2"/>
        <scheme val="minor"/>
      </rPr>
      <t>Programs that should use this worksheet:</t>
    </r>
    <r>
      <rPr>
        <sz val="11"/>
        <color rgb="FF000000"/>
        <rFont val="Calibri"/>
        <family val="2"/>
        <scheme val="minor"/>
      </rPr>
      <t xml:space="preserve"> M.A. or Ed.S. in Child, Family &amp; School Psychology; M.A. in Counseling Psychology; M.A. in Curriculum &amp; Instruction; M.A. in Higher Education; M.A. in Research Methods &amp; Statistics</t>
    </r>
  </si>
  <si>
    <t>Tuition for the 2023-2024 academic year is $1,348 per credit.</t>
  </si>
  <si>
    <t>Tuition for the 2023-2024 academic year is $1,612 per credit.</t>
  </si>
  <si>
    <t>Tuition for the 2023-2024 academic year is $806 per credit.</t>
  </si>
  <si>
    <t>Tuition for the 2023-2024 academic year is $1,127 per credit.</t>
  </si>
  <si>
    <t>Tuition for the 2023-2024 academic year is $1,034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</si>
  <si>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</si>
  <si>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</si>
  <si>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</si>
  <si>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</si>
  <si>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t>This worksheet automatically deducts the 1.057% origination fee from the Direct Unsubsidized loan amount. Most students who submit the FAFSA are eligible to borrow up to $20,500 in an unsubsidized loan per academic year.</t>
  </si>
  <si>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</si>
  <si>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</si>
  <si>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b/>
        <sz val="11"/>
        <color rgb="FF000000"/>
        <rFont val="Calibri"/>
        <family val="2"/>
        <scheme val="minor"/>
      </rPr>
      <t>Programs that should use this worksheet:</t>
    </r>
    <r>
      <rPr>
        <sz val="11"/>
        <color rgb="FF000000"/>
        <rFont val="Calibri"/>
        <family val="2"/>
        <scheme val="minor"/>
      </rPr>
      <t xml:space="preserve"> All Ph.D. and Ed.D. programs</t>
    </r>
  </si>
  <si>
    <r>
      <rPr>
        <b/>
        <sz val="11"/>
        <color rgb="FF000000"/>
        <rFont val="Calibri"/>
        <family val="2"/>
        <scheme val="minor"/>
      </rPr>
      <t>Programs that should use this worksheet:</t>
    </r>
    <r>
      <rPr>
        <sz val="11"/>
        <color rgb="FF000000"/>
        <rFont val="Calibri"/>
        <family val="2"/>
        <scheme val="minor"/>
      </rPr>
      <t xml:space="preserve"> M.A. or Certificate in Early Childhood Special Education; M.A. or Certificate in Educational Leadership &amp; Policy Studies; M.A. or Certificate in Teacher Education </t>
    </r>
    <r>
      <rPr>
        <i/>
        <sz val="11"/>
        <color rgb="FF000000"/>
        <rFont val="Calibri"/>
        <family val="2"/>
        <scheme val="minor"/>
      </rPr>
      <t>(if you're in an online program, please use the "Online Programs" tab)</t>
    </r>
  </si>
  <si>
    <r>
      <rPr>
        <b/>
        <sz val="11"/>
        <color rgb="FF000000"/>
        <rFont val="Calibri"/>
        <family val="2"/>
        <scheme val="minor"/>
      </rPr>
      <t>Programs that should use this worksheet:</t>
    </r>
    <r>
      <rPr>
        <sz val="11"/>
        <color rgb="FF000000"/>
        <rFont val="Calibri"/>
        <family val="2"/>
        <scheme val="minor"/>
      </rPr>
      <t xml:space="preserve"> On-campus M.A. or Certificate in Library Information Science</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</si>
  <si>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</si>
  <si>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$1,437/cr</t>
  </si>
  <si>
    <t>$1,718/cr</t>
  </si>
  <si>
    <t>$859/cr</t>
  </si>
  <si>
    <t>$1,201/cr</t>
  </si>
  <si>
    <t>$1,102/cr</t>
  </si>
  <si>
    <r>
      <t xml:space="preserve">2026-27 Estimated Billing Worksheets
</t>
    </r>
    <r>
      <rPr>
        <b/>
        <i/>
        <sz val="16"/>
        <color theme="1"/>
        <rFont val="Calibri"/>
        <family val="2"/>
        <scheme val="minor"/>
      </rPr>
      <t>Morgridge College of Education</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</si>
  <si>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</si>
  <si>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Morgridge College of Education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</si>
  <si>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</si>
  <si>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</si>
  <si>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</si>
  <si>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</si>
  <si>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</si>
  <si>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</si>
  <si>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</si>
  <si>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</si>
  <si>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$1,102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</si>
  <si>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</si>
  <si>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</si>
  <si>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Morgridge College of Education</t>
  </si>
  <si>
    <t>Tuition for the 2026-27 academic year is $1,201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</si>
  <si>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</si>
  <si>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</si>
  <si>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</si>
  <si>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 for the 2026-27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</si>
  <si>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</si>
  <si>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Tuition for the 2026-26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</si>
  <si>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</si>
  <si>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</si>
  <si>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Tuition for the 2026-27 academic year is $1,437 per credit.</t>
  </si>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</sst>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8">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6" fontId="2" fillId="0" borderId="0" xfId="0" applyNumberFormat="1" applyFont="1"/>
    <xf numFmtId="44" fontId="0" fillId="4" borderId="9" xfId="1" applyFont="1" applyFill="1" applyBorder="1" applyProtection="1">
      <protection locked="0"/>
    </xf>
    <xf numFmtId="0" fontId="0" fillId="0" borderId="11" xfId="0" applyBorder="1"/>
    <xf numFmtId="0" fontId="19" fillId="0" borderId="0" xfId="0" applyFont="1" applyAlignment="1">
      <alignment horizontal="center"/>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18"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Alignment="1">
      <alignment horizontal="left" wrapText="1"/>
    </xf>
    <xf numFmtId="0" fontId="5" fillId="0" borderId="0" xfId="0" applyFont="1" applyAlignment="1">
      <alignment horizontal="left" wrapText="1"/>
    </xf>
    <xf numFmtId="0" fontId="20"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C35666F-3BDE-49E3-84F5-6AB54A53E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38993D05-7E77-4D37-8BC9-9681D187B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E68D8B3-5C9E-4309-9214-A92B508AE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744710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1:4" ht="17.25" customHeight="1" x14ac:dyDescent="0.35">
      <c r="A1" s="41"/>
    </row>
    <row r="2" spans="1:4" ht="47.25" customHeight="1" x14ac:dyDescent="0.5">
      <c r="B2" s="62" t="s">
        <v>82</v>
      </c>
      <c r="C2" s="63"/>
      <c r="D2" s="63"/>
    </row>
    <row r="3" spans="1:4" ht="8.25" customHeight="1" x14ac:dyDescent="0.35">
      <c r="B3" s="19"/>
      <c r="C3" s="21"/>
      <c r="D3" s="21"/>
    </row>
    <row r="4" spans="1:4" ht="66.75" customHeight="1" x14ac:dyDescent="0.35">
      <c r="B4" s="64" t="s">
        <v>83</v>
      </c>
      <c r="C4" s="64"/>
      <c r="D4" s="64"/>
    </row>
    <row r="5" spans="1:4" ht="21.75" customHeight="1" x14ac:dyDescent="0.35">
      <c r="C5"/>
    </row>
    <row r="6" spans="1:4" ht="27" customHeight="1" x14ac:dyDescent="0.35">
      <c r="B6" s="39" t="s">
        <v>46</v>
      </c>
      <c r="C6"/>
    </row>
    <row r="7" spans="1:4" x14ac:dyDescent="0.35">
      <c r="B7" s="40" t="s">
        <v>59</v>
      </c>
    </row>
    <row r="8" spans="1:4" x14ac:dyDescent="0.35">
      <c r="B8" s="40" t="s">
        <v>48</v>
      </c>
    </row>
    <row r="9" spans="1:4" x14ac:dyDescent="0.35">
      <c r="B9" s="40" t="s">
        <v>49</v>
      </c>
    </row>
    <row r="10" spans="1:4" x14ac:dyDescent="0.35">
      <c r="B10" s="40" t="s">
        <v>50</v>
      </c>
    </row>
    <row r="11" spans="1:4" x14ac:dyDescent="0.35">
      <c r="B11" s="40" t="s">
        <v>51</v>
      </c>
    </row>
    <row r="12" spans="1:4" x14ac:dyDescent="0.35">
      <c r="B12" s="40" t="s">
        <v>52</v>
      </c>
    </row>
    <row r="13" spans="1:4" x14ac:dyDescent="0.35">
      <c r="B13" s="40" t="s">
        <v>53</v>
      </c>
    </row>
    <row r="14" spans="1:4" x14ac:dyDescent="0.35">
      <c r="B14" s="40" t="s">
        <v>54</v>
      </c>
    </row>
    <row r="15" spans="1:4" x14ac:dyDescent="0.35">
      <c r="B15" s="40" t="s">
        <v>55</v>
      </c>
    </row>
    <row r="16" spans="1:4" x14ac:dyDescent="0.35">
      <c r="B16" s="40" t="s">
        <v>56</v>
      </c>
    </row>
    <row r="17" spans="2:4" x14ac:dyDescent="0.35">
      <c r="B17" s="40" t="s">
        <v>57</v>
      </c>
    </row>
    <row r="18" spans="2:4" s="40" customFormat="1" x14ac:dyDescent="0.35">
      <c r="B18" s="40" t="s">
        <v>58</v>
      </c>
    </row>
    <row r="22" spans="2:4" x14ac:dyDescent="0.35">
      <c r="B22" s="61" t="s">
        <v>14</v>
      </c>
      <c r="C22" s="61"/>
      <c r="D22" s="61"/>
    </row>
  </sheetData>
  <sheetProtection algorithmName="SHA-512" hashValue="/mdAVh1f/djMK3K4BplQKaM+9Cv9RuR4FVPKQClmGex+XcbbYYtxpXeOlYHwJcP1hPflhe3mVqVBsYcurdJ29w==" saltValue="XDMw88lTRbWqqYyAN7VGSw==" spinCount="100000" sheet="1" selectLockedCells="1"/>
  <mergeCells count="3">
    <mergeCell ref="B22:D22"/>
    <mergeCell ref="B2:D2"/>
    <mergeCell ref="B4:D4"/>
  </mergeCells>
  <hyperlinks>
    <hyperlink ref="B8" location="'CFSP, CP, CI, HE, RMS'!A1" display="Counseling Psychology M.A." xr:uid="{00000000-0004-0000-0000-000000000000}"/>
    <hyperlink ref="B9" location="'CFSP, CP, CI, HE, RMS'!A1" display="Curriculum &amp; Instruction M.A." xr:uid="{00000000-0004-0000-0000-000001000000}"/>
    <hyperlink ref="B10" location="'ECSE, ELPS, TE'!A1" display="Early Childhood Special Education M.A. or Certificate" xr:uid="{00000000-0004-0000-0000-000002000000}"/>
    <hyperlink ref="B11" location="'ECSE, ELPS, TE'!A1" display="Educational Leadership &amp; Policy Studies M.A. or Certificate" xr:uid="{00000000-0004-0000-0000-000003000000}"/>
    <hyperlink ref="B12" location="'CFSP, CP, CI, HE, RMS'!A1" display="Higher Education M.A." xr:uid="{00000000-0004-0000-0000-000004000000}"/>
    <hyperlink ref="B7" location="'CFSP, CP, CI, HE, RMS'!A1" display="Child, Family &amp; School Psychology M.A. or Ed.S." xr:uid="{00000000-0004-0000-0000-000005000000}"/>
    <hyperlink ref="B14" location="'Online Programs'!A1" display="MLIS@Denver Online Program" xr:uid="{00000000-0004-0000-0000-000006000000}"/>
    <hyperlink ref="B16" location="'Online Programs'!A1" display="SchoolCounseling@Denver Online Program" xr:uid="{00000000-0004-0000-0000-000007000000}"/>
    <hyperlink ref="B13" location="'On-Campus MLIS'!A1" display="Library Information Science M.A. or Certificate - On-Campus" xr:uid="{00000000-0004-0000-0000-000008000000}"/>
    <hyperlink ref="B15" location="'CFSP, CP, CI, HE, RMS'!A1" display="Research Methods &amp; Statistics M.A." xr:uid="{00000000-0004-0000-0000-000009000000}"/>
    <hyperlink ref="B17" location="'ECSE, ELPS, TE'!A1" display="Teacher Education M.A. or Certificate" xr:uid="{00000000-0004-0000-0000-00000A000000}"/>
    <hyperlink ref="B18" location="'Ph.D., Ed.D.'!A1" display="Ph.D. or Ed.D Programs" xr:uid="{00000000-0004-0000-0000-00000B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7"/>
  <sheetViews>
    <sheetView showGridLines="0" showRowColHeaders="0" showRuler="0" topLeftCell="B1" zoomScaleNormal="100" workbookViewId="0">
      <selection activeCell="L6" sqref="L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66" t="s">
        <v>96</v>
      </c>
      <c r="I2" s="67"/>
      <c r="J2" s="67"/>
      <c r="K2" s="67"/>
      <c r="L2" s="67"/>
      <c r="M2" s="67"/>
      <c r="N2" s="67"/>
      <c r="O2" s="67"/>
    </row>
    <row r="3" spans="2:19" ht="8.25" customHeight="1" x14ac:dyDescent="0.35">
      <c r="B3" s="19"/>
      <c r="C3" s="19"/>
      <c r="D3" s="19"/>
      <c r="E3" s="19"/>
      <c r="F3" s="19"/>
      <c r="G3" s="19"/>
      <c r="H3" s="20"/>
      <c r="I3" s="21"/>
      <c r="J3" s="21"/>
      <c r="K3" s="21"/>
      <c r="L3" s="21"/>
      <c r="M3" s="21"/>
      <c r="N3" s="21"/>
      <c r="O3" s="21"/>
    </row>
    <row r="4" spans="2:19" ht="36" customHeight="1" x14ac:dyDescent="0.35">
      <c r="B4" s="44"/>
      <c r="C4" s="75" t="s">
        <v>60</v>
      </c>
      <c r="D4" s="75"/>
      <c r="E4" s="75"/>
      <c r="F4" s="75"/>
      <c r="G4" s="75"/>
      <c r="H4" s="75"/>
      <c r="I4" s="75"/>
      <c r="J4" s="75"/>
      <c r="K4" s="75"/>
      <c r="L4" s="75"/>
      <c r="M4" s="75"/>
      <c r="N4" s="75"/>
      <c r="O4" s="75"/>
    </row>
    <row r="5" spans="2:19" ht="19.5" customHeight="1" x14ac:dyDescent="0.35">
      <c r="J5" s="43" t="s">
        <v>85</v>
      </c>
      <c r="L5" s="43" t="s">
        <v>86</v>
      </c>
      <c r="N5" s="43" t="s">
        <v>87</v>
      </c>
    </row>
    <row r="6" spans="2:19" ht="18" customHeight="1" x14ac:dyDescent="0.45">
      <c r="D6" s="6" t="s">
        <v>15</v>
      </c>
      <c r="E6" s="27"/>
      <c r="F6" s="27"/>
      <c r="G6" s="27"/>
      <c r="H6" s="27"/>
      <c r="I6" s="27"/>
      <c r="J6" s="42" t="s">
        <v>67</v>
      </c>
      <c r="L6" s="42" t="s">
        <v>67</v>
      </c>
      <c r="M6" s="22"/>
      <c r="N6" s="42" t="s">
        <v>67</v>
      </c>
      <c r="O6" s="27"/>
    </row>
    <row r="7" spans="2:19" ht="6" customHeight="1" x14ac:dyDescent="0.35"/>
    <row r="8" spans="2:19" ht="15" thickBot="1" x14ac:dyDescent="0.4">
      <c r="B8" s="1" t="s">
        <v>7</v>
      </c>
      <c r="C8" s="1"/>
      <c r="D8" s="2"/>
      <c r="E8" s="2"/>
      <c r="F8" s="2"/>
      <c r="G8" s="2"/>
      <c r="H8" s="4" t="s">
        <v>3</v>
      </c>
      <c r="I8" s="3"/>
      <c r="J8" s="4" t="s">
        <v>89</v>
      </c>
      <c r="K8" s="3"/>
      <c r="L8" s="4" t="s">
        <v>90</v>
      </c>
      <c r="M8" s="4"/>
      <c r="N8" s="4" t="s">
        <v>91</v>
      </c>
      <c r="O8" s="2"/>
      <c r="Q8" s="60" t="str">
        <f>IFERROR(_xlfn.NUMBERVALUE(TRIM(LEFT(J6,2))),"")</f>
        <v/>
      </c>
      <c r="R8" s="60" t="str">
        <f>IFERROR(_xlfn.NUMBERVALUE(TRIM(LEFT(L6,2))),"")</f>
        <v/>
      </c>
      <c r="S8" s="60" t="str">
        <f>IFERROR(_xlfn.NUMBERVALUE(TRIM(LEFT(N6,2))),"")</f>
        <v/>
      </c>
    </row>
    <row r="9" spans="2:19" ht="9" customHeight="1" x14ac:dyDescent="0.35"/>
    <row r="10" spans="2:19" ht="21.75" customHeight="1" x14ac:dyDescent="0.35">
      <c r="B10" s="9" t="s">
        <v>1</v>
      </c>
      <c r="C10" s="9"/>
      <c r="D10" s="68"/>
      <c r="E10" s="68"/>
      <c r="F10" s="10"/>
      <c r="G10" s="10"/>
      <c r="H10" s="11">
        <f>J10+L10+N10</f>
        <v>0</v>
      </c>
      <c r="I10" s="10"/>
      <c r="J10" s="11">
        <f>VLOOKUP(J6,Data!A2:G22,2,FALSE)</f>
        <v>0</v>
      </c>
      <c r="K10" s="10"/>
      <c r="L10" s="11">
        <f>VLOOKUP(L6,Data!A2:G22,2,FALSE)</f>
        <v>0</v>
      </c>
      <c r="M10" s="11"/>
      <c r="N10" s="11">
        <f>VLOOKUP(N6,Data!A2:G22,2,FALSE)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69" t="s">
        <v>44</v>
      </c>
      <c r="C14" s="69"/>
      <c r="D14" s="69"/>
      <c r="E14" s="70"/>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1" t="s">
        <v>69</v>
      </c>
      <c r="C15" s="71"/>
      <c r="D15" s="71"/>
      <c r="E15" s="71"/>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89</v>
      </c>
      <c r="K18" s="3"/>
      <c r="L18" s="4" t="s">
        <v>90</v>
      </c>
      <c r="M18" s="4"/>
      <c r="N18" s="4" t="s">
        <v>91</v>
      </c>
      <c r="O18" s="2"/>
      <c r="Q18" s="60">
        <f>IF($J$6="not enrolled",1,IF(Q8&lt;8,1,0))</f>
        <v>0</v>
      </c>
      <c r="R18" s="60">
        <f>IF($L$6="not enrolled",1,IF(R8&lt;8,1,0))</f>
        <v>0</v>
      </c>
      <c r="S18" s="60">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5" t="str">
        <f>IFERROR(IF(SUM($Q$18:$T$18)=0,"",Language!$A$1),"")</f>
        <v/>
      </c>
      <c r="Q21" s="65"/>
      <c r="R21" s="65"/>
      <c r="S21" s="65"/>
      <c r="T21" s="65"/>
      <c r="U21" s="65"/>
      <c r="V21" s="65"/>
      <c r="W21" s="65"/>
      <c r="X21" s="65"/>
    </row>
    <row r="22" spans="2:24" ht="21.75" customHeight="1" x14ac:dyDescent="0.3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5"/>
      <c r="Q22" s="65"/>
      <c r="R22" s="65"/>
      <c r="S22" s="65"/>
      <c r="T22" s="65"/>
      <c r="U22" s="65"/>
      <c r="V22" s="65"/>
      <c r="W22" s="65"/>
      <c r="X22" s="65"/>
    </row>
    <row r="23" spans="2:24" ht="21.75" customHeight="1" x14ac:dyDescent="0.35">
      <c r="B23" s="72" t="s">
        <v>21</v>
      </c>
      <c r="C23" s="72"/>
      <c r="D23" s="72"/>
      <c r="E23" s="72"/>
      <c r="F23" s="7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3" t="s">
        <v>22</v>
      </c>
      <c r="C24" s="73"/>
      <c r="D24" s="73"/>
      <c r="E24" s="73"/>
      <c r="F24" s="73"/>
      <c r="G24" s="73"/>
      <c r="H24" s="26">
        <f>J24+L24+N24</f>
        <v>0</v>
      </c>
      <c r="I24" s="25"/>
      <c r="J24" s="18"/>
      <c r="K24" s="25"/>
      <c r="L24" s="18"/>
      <c r="M24" s="32"/>
      <c r="N24" s="49"/>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8">
        <v>1</v>
      </c>
      <c r="C30" t="s">
        <v>106</v>
      </c>
      <c r="D30" s="47"/>
      <c r="E30" s="47"/>
      <c r="F30" s="47"/>
      <c r="G30" s="47"/>
      <c r="H30" s="47"/>
      <c r="I30" s="47"/>
      <c r="J30" s="47"/>
      <c r="K30" s="47"/>
      <c r="L30" s="47"/>
      <c r="M30" s="47"/>
      <c r="N30" s="47"/>
      <c r="O30" s="47"/>
    </row>
    <row r="31" spans="2:24" ht="18" customHeight="1" x14ac:dyDescent="0.35">
      <c r="B31" s="46">
        <v>2</v>
      </c>
      <c r="C31" t="s">
        <v>98</v>
      </c>
      <c r="H31"/>
      <c r="J31"/>
      <c r="L31"/>
      <c r="M31"/>
      <c r="N31"/>
    </row>
    <row r="32" spans="2:24" ht="32.25" customHeight="1" x14ac:dyDescent="0.35">
      <c r="B32" s="45">
        <v>3</v>
      </c>
      <c r="C32" s="74" t="s">
        <v>102</v>
      </c>
      <c r="D32" s="74"/>
      <c r="E32" s="74"/>
      <c r="F32" s="74"/>
      <c r="G32" s="74"/>
      <c r="H32" s="74"/>
      <c r="I32" s="74"/>
      <c r="J32" s="74"/>
      <c r="K32" s="74"/>
      <c r="L32" s="74"/>
      <c r="M32" s="74"/>
      <c r="N32" s="74"/>
      <c r="O32" s="74"/>
    </row>
    <row r="33" spans="2:15" ht="34.5" customHeight="1" x14ac:dyDescent="0.35">
      <c r="B33" s="45">
        <v>4</v>
      </c>
      <c r="C33" s="74" t="s">
        <v>70</v>
      </c>
      <c r="D33" s="74"/>
      <c r="E33" s="74"/>
      <c r="F33" s="74"/>
      <c r="G33" s="74"/>
      <c r="H33" s="74"/>
      <c r="I33" s="74"/>
      <c r="J33" s="74"/>
      <c r="K33" s="74"/>
      <c r="L33" s="74"/>
      <c r="M33" s="74"/>
      <c r="N33" s="74"/>
      <c r="O33" s="74"/>
    </row>
    <row r="34" spans="2:15" ht="62.25" customHeight="1" x14ac:dyDescent="0.35">
      <c r="B34" s="45">
        <v>5</v>
      </c>
      <c r="C34" s="74" t="s">
        <v>100</v>
      </c>
      <c r="D34" s="74"/>
      <c r="E34" s="74"/>
      <c r="F34" s="74"/>
      <c r="G34" s="74"/>
      <c r="H34" s="74"/>
      <c r="I34" s="74"/>
      <c r="J34" s="74"/>
      <c r="K34" s="74"/>
      <c r="L34" s="74"/>
      <c r="M34" s="74"/>
      <c r="N34" s="74"/>
      <c r="O34" s="74"/>
    </row>
    <row r="35" spans="2:15" ht="21.75" customHeight="1" x14ac:dyDescent="0.35"/>
    <row r="37" spans="2:15" x14ac:dyDescent="0.35">
      <c r="B37" s="61" t="s">
        <v>14</v>
      </c>
      <c r="C37" s="61"/>
      <c r="D37" s="61"/>
      <c r="E37" s="61"/>
      <c r="F37" s="61"/>
      <c r="G37" s="61"/>
      <c r="H37" s="61"/>
      <c r="I37" s="61"/>
      <c r="J37" s="61"/>
      <c r="K37" s="61"/>
      <c r="L37" s="61"/>
      <c r="M37" s="61"/>
      <c r="N37" s="61"/>
      <c r="O37" s="61"/>
    </row>
  </sheetData>
  <sheetProtection algorithmName="SHA-512" hashValue="qFdzHgyZkT+niQp93+U74LzBRUVa2aCiWPjB3vf0BwT3zmUecfoyJBjf7jTgnhN7TyP09kla5s+ZRiCusI3+MQ==" saltValue="ibr/uaG4fJMnpnVKISkDOA==" spinCount="100000" sheet="1" objects="1" scenarios="1" selectLockedCells="1"/>
  <mergeCells count="12">
    <mergeCell ref="P21:X22"/>
    <mergeCell ref="H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0128-6AE8-44F6-BBE4-B29128D5766C}">
  <sheetPr>
    <pageSetUpPr fitToPage="1"/>
  </sheetPr>
  <dimension ref="B1:X37"/>
  <sheetViews>
    <sheetView showGridLines="0" showRowColHeaders="0" showRuler="0" zoomScaleNormal="100" workbookViewId="0">
      <selection activeCell="N6" sqref="N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66" t="s">
        <v>96</v>
      </c>
      <c r="I2" s="67"/>
      <c r="J2" s="67"/>
      <c r="K2" s="67"/>
      <c r="L2" s="67"/>
      <c r="M2" s="67"/>
      <c r="N2" s="67"/>
      <c r="O2" s="67"/>
    </row>
    <row r="3" spans="2:19" ht="8.25" customHeight="1" x14ac:dyDescent="0.35">
      <c r="B3" s="19"/>
      <c r="C3" s="19"/>
      <c r="D3" s="19"/>
      <c r="E3" s="19"/>
      <c r="F3" s="19"/>
      <c r="G3" s="19"/>
      <c r="H3" s="20"/>
      <c r="I3" s="21"/>
      <c r="J3" s="21"/>
      <c r="K3" s="21"/>
      <c r="L3" s="21"/>
      <c r="M3" s="21"/>
      <c r="N3" s="21"/>
      <c r="O3" s="21"/>
    </row>
    <row r="4" spans="2:19" ht="36" customHeight="1" x14ac:dyDescent="0.35">
      <c r="B4" s="44"/>
      <c r="C4" s="75" t="s">
        <v>73</v>
      </c>
      <c r="D4" s="75"/>
      <c r="E4" s="75"/>
      <c r="F4" s="75"/>
      <c r="G4" s="75"/>
      <c r="H4" s="75"/>
      <c r="I4" s="75"/>
      <c r="J4" s="75"/>
      <c r="K4" s="75"/>
      <c r="L4" s="75"/>
      <c r="M4" s="75"/>
      <c r="N4" s="75"/>
      <c r="O4" s="75"/>
    </row>
    <row r="5" spans="2:19" ht="19.5" customHeight="1" x14ac:dyDescent="0.35">
      <c r="J5" s="43" t="s">
        <v>85</v>
      </c>
      <c r="L5" s="43" t="s">
        <v>86</v>
      </c>
      <c r="N5" s="43" t="s">
        <v>87</v>
      </c>
    </row>
    <row r="6" spans="2:19" ht="18" customHeight="1" x14ac:dyDescent="0.45">
      <c r="D6" s="6" t="s">
        <v>15</v>
      </c>
      <c r="E6" s="27"/>
      <c r="F6" s="27"/>
      <c r="G6" s="27"/>
      <c r="H6" s="27"/>
      <c r="I6" s="27"/>
      <c r="J6" s="42" t="s">
        <v>67</v>
      </c>
      <c r="L6" s="42" t="s">
        <v>67</v>
      </c>
      <c r="M6" s="22"/>
      <c r="N6" s="42" t="s">
        <v>67</v>
      </c>
      <c r="O6" s="27"/>
    </row>
    <row r="7" spans="2:19" ht="6" customHeight="1" x14ac:dyDescent="0.35"/>
    <row r="8" spans="2:19" ht="15" thickBot="1" x14ac:dyDescent="0.4">
      <c r="B8" s="1" t="s">
        <v>7</v>
      </c>
      <c r="C8" s="1"/>
      <c r="D8" s="2"/>
      <c r="E8" s="2"/>
      <c r="F8" s="2"/>
      <c r="G8" s="2"/>
      <c r="H8" s="4" t="s">
        <v>3</v>
      </c>
      <c r="I8" s="3"/>
      <c r="J8" s="4" t="s">
        <v>89</v>
      </c>
      <c r="K8" s="3"/>
      <c r="L8" s="4" t="s">
        <v>90</v>
      </c>
      <c r="M8" s="4"/>
      <c r="N8" s="4" t="s">
        <v>91</v>
      </c>
      <c r="O8" s="2"/>
      <c r="Q8" s="60" t="str">
        <f>IFERROR(_xlfn.NUMBERVALUE(TRIM(LEFT(J6,2))),"")</f>
        <v/>
      </c>
      <c r="R8" s="60" t="str">
        <f>IFERROR(_xlfn.NUMBERVALUE(TRIM(LEFT(L6,2))),"")</f>
        <v/>
      </c>
      <c r="S8" s="60" t="str">
        <f>IFERROR(_xlfn.NUMBERVALUE(TRIM(LEFT(N6,2))),"")</f>
        <v/>
      </c>
    </row>
    <row r="9" spans="2:19" ht="9" customHeight="1" x14ac:dyDescent="0.35"/>
    <row r="10" spans="2:19" ht="21.75" customHeight="1" x14ac:dyDescent="0.35">
      <c r="B10" s="9" t="s">
        <v>1</v>
      </c>
      <c r="C10" s="9"/>
      <c r="D10" s="68"/>
      <c r="E10" s="68"/>
      <c r="F10" s="10"/>
      <c r="G10" s="10"/>
      <c r="H10" s="11">
        <f>J10+L10+N10</f>
        <v>0</v>
      </c>
      <c r="I10" s="10"/>
      <c r="J10" s="11">
        <f>VLOOKUP(J6,Data!A2:G22,3,FALSE)</f>
        <v>0</v>
      </c>
      <c r="K10" s="10"/>
      <c r="L10" s="11">
        <f>VLOOKUP(L6,Data!A2:G22,3,FALSE)</f>
        <v>0</v>
      </c>
      <c r="M10" s="11"/>
      <c r="N10" s="11">
        <f>VLOOKUP(N6,Data!A2:G22,3,FALSE)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69" t="s">
        <v>44</v>
      </c>
      <c r="C14" s="69"/>
      <c r="D14" s="69"/>
      <c r="E14" s="70"/>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1" t="s">
        <v>69</v>
      </c>
      <c r="C15" s="71"/>
      <c r="D15" s="71"/>
      <c r="E15" s="71"/>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89</v>
      </c>
      <c r="K18" s="3"/>
      <c r="L18" s="4" t="s">
        <v>90</v>
      </c>
      <c r="M18" s="4"/>
      <c r="N18" s="4" t="s">
        <v>91</v>
      </c>
      <c r="O18" s="2"/>
      <c r="Q18" s="60">
        <f>IF($J$6="not enrolled",1,IF(Q8&lt;8,1,0))</f>
        <v>0</v>
      </c>
      <c r="R18" s="60">
        <f>IF($L$6="not enrolled",1,IF(R8&lt;8,1,0))</f>
        <v>0</v>
      </c>
      <c r="S18" s="60">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5" t="str">
        <f>IFERROR(IF(SUM($Q$18:$T$18)=0,"",Language!$A$1),"")</f>
        <v/>
      </c>
      <c r="Q21" s="65"/>
      <c r="R21" s="65"/>
      <c r="S21" s="65"/>
      <c r="T21" s="65"/>
      <c r="U21" s="65"/>
      <c r="V21" s="65"/>
      <c r="W21" s="65"/>
      <c r="X21" s="65"/>
    </row>
    <row r="22" spans="2:24" ht="21.75" customHeight="1" x14ac:dyDescent="0.3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5"/>
      <c r="Q22" s="65"/>
      <c r="R22" s="65"/>
      <c r="S22" s="65"/>
      <c r="T22" s="65"/>
      <c r="U22" s="65"/>
      <c r="V22" s="65"/>
      <c r="W22" s="65"/>
      <c r="X22" s="65"/>
    </row>
    <row r="23" spans="2:24" ht="21.75" customHeight="1" x14ac:dyDescent="0.35">
      <c r="B23" s="72" t="s">
        <v>21</v>
      </c>
      <c r="C23" s="72"/>
      <c r="D23" s="72"/>
      <c r="E23" s="72"/>
      <c r="F23" s="7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3" t="s">
        <v>22</v>
      </c>
      <c r="C24" s="73"/>
      <c r="D24" s="73"/>
      <c r="E24" s="73"/>
      <c r="F24" s="73"/>
      <c r="G24" s="73"/>
      <c r="H24" s="26">
        <f>J24+L24+N24</f>
        <v>0</v>
      </c>
      <c r="I24" s="25"/>
      <c r="J24" s="18"/>
      <c r="K24" s="25"/>
      <c r="L24" s="18"/>
      <c r="M24" s="32"/>
      <c r="N24" s="49"/>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8">
        <v>1</v>
      </c>
      <c r="C30" t="s">
        <v>103</v>
      </c>
      <c r="D30" s="47"/>
      <c r="E30" s="47"/>
      <c r="F30" s="47"/>
      <c r="G30" s="47"/>
      <c r="H30" s="47"/>
      <c r="I30" s="47"/>
      <c r="J30" s="47"/>
      <c r="K30" s="47"/>
      <c r="L30" s="47"/>
      <c r="M30" s="47"/>
      <c r="N30" s="47"/>
      <c r="O30" s="47"/>
    </row>
    <row r="31" spans="2:24" ht="18" customHeight="1" x14ac:dyDescent="0.35">
      <c r="B31" s="46">
        <v>2</v>
      </c>
      <c r="C31" t="s">
        <v>45</v>
      </c>
      <c r="H31"/>
      <c r="J31"/>
      <c r="L31"/>
      <c r="M31"/>
      <c r="N31"/>
    </row>
    <row r="32" spans="2:24" ht="32.25" customHeight="1" x14ac:dyDescent="0.35">
      <c r="B32" s="45">
        <v>3</v>
      </c>
      <c r="C32" s="74" t="s">
        <v>104</v>
      </c>
      <c r="D32" s="74"/>
      <c r="E32" s="74"/>
      <c r="F32" s="74"/>
      <c r="G32" s="74"/>
      <c r="H32" s="74"/>
      <c r="I32" s="74"/>
      <c r="J32" s="74"/>
      <c r="K32" s="74"/>
      <c r="L32" s="74"/>
      <c r="M32" s="74"/>
      <c r="N32" s="74"/>
      <c r="O32" s="74"/>
    </row>
    <row r="33" spans="2:15" ht="30.75" customHeight="1" x14ac:dyDescent="0.35">
      <c r="B33" s="45">
        <v>4</v>
      </c>
      <c r="C33" s="74" t="s">
        <v>70</v>
      </c>
      <c r="D33" s="74"/>
      <c r="E33" s="74"/>
      <c r="F33" s="74"/>
      <c r="G33" s="74"/>
      <c r="H33" s="74"/>
      <c r="I33" s="74"/>
      <c r="J33" s="74"/>
      <c r="K33" s="74"/>
      <c r="L33" s="74"/>
      <c r="M33" s="74"/>
      <c r="N33" s="74"/>
      <c r="O33" s="74"/>
    </row>
    <row r="34" spans="2:15" ht="48" customHeight="1" x14ac:dyDescent="0.35">
      <c r="B34" s="45">
        <v>5</v>
      </c>
      <c r="C34" s="74" t="s">
        <v>105</v>
      </c>
      <c r="D34" s="74"/>
      <c r="E34" s="74"/>
      <c r="F34" s="74"/>
      <c r="G34" s="74"/>
      <c r="H34" s="74"/>
      <c r="I34" s="74"/>
      <c r="J34" s="74"/>
      <c r="K34" s="74"/>
      <c r="L34" s="74"/>
      <c r="M34" s="74"/>
      <c r="N34" s="74"/>
      <c r="O34" s="74"/>
    </row>
    <row r="35" spans="2:15" ht="21.75" customHeight="1" x14ac:dyDescent="0.35"/>
    <row r="37" spans="2:15" x14ac:dyDescent="0.35">
      <c r="B37" s="61" t="s">
        <v>14</v>
      </c>
      <c r="C37" s="61"/>
      <c r="D37" s="61"/>
      <c r="E37" s="61"/>
      <c r="F37" s="61"/>
      <c r="G37" s="61"/>
      <c r="H37" s="61"/>
      <c r="I37" s="61"/>
      <c r="J37" s="61"/>
      <c r="K37" s="61"/>
      <c r="L37" s="61"/>
      <c r="M37" s="61"/>
      <c r="N37" s="61"/>
      <c r="O37" s="61"/>
    </row>
  </sheetData>
  <sheetProtection algorithmName="SHA-512" hashValue="k3YqPTiHQXwvgbKdN7OgtxeClRk/uDyKPwOYWZrLGqvxgiaXBTGNt9h1hvHzQCSEr4wzCJReGPr4rQt+Hu7bxg==" saltValue="d070POIOJa9NXerUnwb+bw==" spinCount="100000" sheet="1" objects="1" scenarios="1" selectLockedCells="1"/>
  <mergeCells count="12">
    <mergeCell ref="B37:O37"/>
    <mergeCell ref="B23:F23"/>
    <mergeCell ref="H2:O2"/>
    <mergeCell ref="C4:O4"/>
    <mergeCell ref="D10:E10"/>
    <mergeCell ref="B14:E14"/>
    <mergeCell ref="B15:E15"/>
    <mergeCell ref="P21:X22"/>
    <mergeCell ref="B24:G24"/>
    <mergeCell ref="C32:O32"/>
    <mergeCell ref="C33:O33"/>
    <mergeCell ref="C34:O34"/>
  </mergeCells>
  <hyperlinks>
    <hyperlink ref="B14" r:id="rId1" display="Will you enroll in DU's health insurance plan?" xr:uid="{40C5DE0D-3223-4006-8ADA-AF09A288BB44}"/>
    <hyperlink ref="B15" r:id="rId2" display="Will you use DU Health &amp; Counseling Services? " xr:uid="{3BA48BF8-CAB5-44F1-909C-990D4D63FD0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2E078C3-AE96-4777-8A99-25AAA6C7F611}">
          <x14:formula1>
            <xm:f>Data!$A$25:$A$26</xm:f>
          </x14:formula1>
          <xm:sqref>F14</xm:sqref>
        </x14:dataValidation>
        <x14:dataValidation type="list" allowBlank="1" showInputMessage="1" showErrorMessage="1" xr:uid="{A232ABF9-83ED-4AD0-B7A4-E71BC1391B0F}">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D4D3-E7E6-433A-B659-230A55AE230F}">
  <sheetPr>
    <pageSetUpPr fitToPage="1"/>
  </sheetPr>
  <dimension ref="B1:X37"/>
  <sheetViews>
    <sheetView showGridLines="0" showRowColHeaders="0" showRuler="0" topLeftCell="B1" zoomScaleNormal="100" workbookViewId="0">
      <selection activeCell="N6" sqref="N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66" t="s">
        <v>96</v>
      </c>
      <c r="I2" s="67"/>
      <c r="J2" s="67"/>
      <c r="K2" s="67"/>
      <c r="L2" s="67"/>
      <c r="M2" s="67"/>
      <c r="N2" s="67"/>
      <c r="O2" s="67"/>
    </row>
    <row r="3" spans="2:19" ht="8.25" customHeight="1" x14ac:dyDescent="0.35">
      <c r="B3" s="19"/>
      <c r="C3" s="19"/>
      <c r="D3" s="19"/>
      <c r="E3" s="19"/>
      <c r="F3" s="19"/>
      <c r="G3" s="19"/>
      <c r="H3" s="20"/>
      <c r="I3" s="21"/>
      <c r="J3" s="21"/>
      <c r="K3" s="21"/>
      <c r="L3" s="21"/>
      <c r="M3" s="21"/>
      <c r="N3" s="21"/>
      <c r="O3" s="21"/>
    </row>
    <row r="4" spans="2:19" ht="36" customHeight="1" x14ac:dyDescent="0.35">
      <c r="B4" s="44"/>
      <c r="C4" s="75" t="s">
        <v>74</v>
      </c>
      <c r="D4" s="75"/>
      <c r="E4" s="75"/>
      <c r="F4" s="75"/>
      <c r="G4" s="75"/>
      <c r="H4" s="75"/>
      <c r="I4" s="75"/>
      <c r="J4" s="75"/>
      <c r="K4" s="75"/>
      <c r="L4" s="75"/>
      <c r="M4" s="75"/>
      <c r="N4" s="75"/>
      <c r="O4" s="75"/>
    </row>
    <row r="5" spans="2:19" ht="19.5" customHeight="1" x14ac:dyDescent="0.35">
      <c r="J5" s="43" t="s">
        <v>85</v>
      </c>
      <c r="L5" s="43" t="s">
        <v>86</v>
      </c>
      <c r="N5" s="43" t="s">
        <v>87</v>
      </c>
    </row>
    <row r="6" spans="2:19" ht="18" customHeight="1" x14ac:dyDescent="0.45">
      <c r="D6" s="6" t="s">
        <v>15</v>
      </c>
      <c r="E6" s="27"/>
      <c r="F6" s="27"/>
      <c r="G6" s="27"/>
      <c r="H6" s="27"/>
      <c r="I6" s="27"/>
      <c r="J6" s="42" t="s">
        <v>67</v>
      </c>
      <c r="L6" s="42" t="s">
        <v>67</v>
      </c>
      <c r="M6" s="22"/>
      <c r="N6" s="42" t="s">
        <v>67</v>
      </c>
      <c r="O6" s="27"/>
    </row>
    <row r="7" spans="2:19" ht="6" customHeight="1" x14ac:dyDescent="0.35"/>
    <row r="8" spans="2:19" ht="15" thickBot="1" x14ac:dyDescent="0.4">
      <c r="B8" s="1" t="s">
        <v>7</v>
      </c>
      <c r="C8" s="1"/>
      <c r="D8" s="2"/>
      <c r="E8" s="2"/>
      <c r="F8" s="2"/>
      <c r="G8" s="2"/>
      <c r="H8" s="4" t="s">
        <v>3</v>
      </c>
      <c r="I8" s="3"/>
      <c r="J8" s="4" t="s">
        <v>89</v>
      </c>
      <c r="K8" s="3"/>
      <c r="L8" s="4" t="s">
        <v>90</v>
      </c>
      <c r="M8" s="4"/>
      <c r="N8" s="4" t="s">
        <v>91</v>
      </c>
      <c r="O8" s="2"/>
      <c r="Q8" s="60" t="str">
        <f>IFERROR(_xlfn.NUMBERVALUE(TRIM(LEFT(J6,2))),"")</f>
        <v/>
      </c>
      <c r="R8" s="60" t="str">
        <f>IFERROR(_xlfn.NUMBERVALUE(TRIM(LEFT(L6,2))),"")</f>
        <v/>
      </c>
      <c r="S8" s="60" t="str">
        <f>IFERROR(_xlfn.NUMBERVALUE(TRIM(LEFT(N6,2))),"")</f>
        <v/>
      </c>
    </row>
    <row r="9" spans="2:19" ht="9" customHeight="1" x14ac:dyDescent="0.35"/>
    <row r="10" spans="2:19" ht="21.75" customHeight="1" x14ac:dyDescent="0.35">
      <c r="B10" s="9" t="s">
        <v>1</v>
      </c>
      <c r="C10" s="9"/>
      <c r="D10" s="68"/>
      <c r="E10" s="68"/>
      <c r="F10" s="10"/>
      <c r="G10" s="10"/>
      <c r="H10" s="11">
        <f>J10+L10+N10</f>
        <v>0</v>
      </c>
      <c r="I10" s="10"/>
      <c r="J10" s="11">
        <f>VLOOKUP(J6,Data!A2:G22,6,FALSE)</f>
        <v>0</v>
      </c>
      <c r="K10" s="10"/>
      <c r="L10" s="11">
        <f>VLOOKUP(L6,Data!A2:G22,6,FALSE)</f>
        <v>0</v>
      </c>
      <c r="M10" s="11"/>
      <c r="N10" s="11">
        <f>VLOOKUP(N6,Data!A2:G22,6,FALSE)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69" t="s">
        <v>44</v>
      </c>
      <c r="C14" s="69"/>
      <c r="D14" s="69"/>
      <c r="E14" s="70"/>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1" t="s">
        <v>69</v>
      </c>
      <c r="C15" s="71"/>
      <c r="D15" s="71"/>
      <c r="E15" s="71"/>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89</v>
      </c>
      <c r="K18" s="3"/>
      <c r="L18" s="4" t="s">
        <v>90</v>
      </c>
      <c r="M18" s="4"/>
      <c r="N18" s="4" t="s">
        <v>91</v>
      </c>
      <c r="O18" s="2"/>
      <c r="Q18" s="60">
        <f>IF($J$6="not enrolled",1,IF(Q8&lt;8,1,0))</f>
        <v>0</v>
      </c>
      <c r="R18" s="60">
        <f>IF($L$6="not enrolled",1,IF(R8&lt;8,1,0))</f>
        <v>0</v>
      </c>
      <c r="S18" s="60">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5" t="str">
        <f>IFERROR(IF(SUM($Q$18:$T$18)=0,"",Language!$A$1),"")</f>
        <v/>
      </c>
      <c r="Q21" s="65"/>
      <c r="R21" s="65"/>
      <c r="S21" s="65"/>
      <c r="T21" s="65"/>
      <c r="U21" s="65"/>
      <c r="V21" s="65"/>
      <c r="W21" s="65"/>
      <c r="X21" s="65"/>
    </row>
    <row r="22" spans="2:24" ht="21.75" customHeight="1" x14ac:dyDescent="0.3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5"/>
      <c r="Q22" s="65"/>
      <c r="R22" s="65"/>
      <c r="S22" s="65"/>
      <c r="T22" s="65"/>
      <c r="U22" s="65"/>
      <c r="V22" s="65"/>
      <c r="W22" s="65"/>
      <c r="X22" s="65"/>
    </row>
    <row r="23" spans="2:24" ht="21.75" customHeight="1" x14ac:dyDescent="0.35">
      <c r="B23" s="72" t="s">
        <v>21</v>
      </c>
      <c r="C23" s="72"/>
      <c r="D23" s="72"/>
      <c r="E23" s="72"/>
      <c r="F23" s="7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3" t="s">
        <v>22</v>
      </c>
      <c r="C24" s="73"/>
      <c r="D24" s="73"/>
      <c r="E24" s="73"/>
      <c r="F24" s="73"/>
      <c r="G24" s="73"/>
      <c r="H24" s="26">
        <f>J24+L24+N24</f>
        <v>0</v>
      </c>
      <c r="I24" s="25"/>
      <c r="J24" s="18"/>
      <c r="K24" s="25"/>
      <c r="L24" s="18"/>
      <c r="M24" s="32"/>
      <c r="N24" s="49"/>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8">
        <v>1</v>
      </c>
      <c r="C30" t="s">
        <v>101</v>
      </c>
      <c r="D30" s="47"/>
      <c r="E30" s="47"/>
      <c r="F30" s="47"/>
      <c r="G30" s="47"/>
      <c r="H30" s="47"/>
      <c r="I30" s="47"/>
      <c r="J30" s="47"/>
      <c r="K30" s="47"/>
      <c r="L30" s="47"/>
      <c r="M30" s="47"/>
      <c r="N30" s="47"/>
      <c r="O30" s="47"/>
    </row>
    <row r="31" spans="2:24" ht="18" customHeight="1" x14ac:dyDescent="0.35">
      <c r="B31" s="46">
        <v>2</v>
      </c>
      <c r="C31" t="s">
        <v>98</v>
      </c>
      <c r="H31"/>
      <c r="J31"/>
      <c r="L31"/>
      <c r="M31"/>
      <c r="N31"/>
    </row>
    <row r="32" spans="2:24" ht="32.25" customHeight="1" x14ac:dyDescent="0.35">
      <c r="B32" s="45">
        <v>3</v>
      </c>
      <c r="C32" s="74" t="s">
        <v>102</v>
      </c>
      <c r="D32" s="74"/>
      <c r="E32" s="74"/>
      <c r="F32" s="74"/>
      <c r="G32" s="74"/>
      <c r="H32" s="74"/>
      <c r="I32" s="74"/>
      <c r="J32" s="74"/>
      <c r="K32" s="74"/>
      <c r="L32" s="74"/>
      <c r="M32" s="74"/>
      <c r="N32" s="74"/>
      <c r="O32" s="74"/>
    </row>
    <row r="33" spans="2:15" ht="30.75" customHeight="1" x14ac:dyDescent="0.35">
      <c r="B33" s="45">
        <v>4</v>
      </c>
      <c r="C33" s="74" t="s">
        <v>70</v>
      </c>
      <c r="D33" s="74"/>
      <c r="E33" s="74"/>
      <c r="F33" s="74"/>
      <c r="G33" s="74"/>
      <c r="H33" s="74"/>
      <c r="I33" s="74"/>
      <c r="J33" s="74"/>
      <c r="K33" s="74"/>
      <c r="L33" s="74"/>
      <c r="M33" s="74"/>
      <c r="N33" s="74"/>
      <c r="O33" s="74"/>
    </row>
    <row r="34" spans="2:15" ht="48" customHeight="1" x14ac:dyDescent="0.35">
      <c r="B34" s="45">
        <v>5</v>
      </c>
      <c r="C34" s="74" t="s">
        <v>100</v>
      </c>
      <c r="D34" s="74"/>
      <c r="E34" s="74"/>
      <c r="F34" s="74"/>
      <c r="G34" s="74"/>
      <c r="H34" s="74"/>
      <c r="I34" s="74"/>
      <c r="J34" s="74"/>
      <c r="K34" s="74"/>
      <c r="L34" s="74"/>
      <c r="M34" s="74"/>
      <c r="N34" s="74"/>
      <c r="O34" s="74"/>
    </row>
    <row r="35" spans="2:15" ht="21.75" customHeight="1" x14ac:dyDescent="0.35"/>
    <row r="37" spans="2:15" x14ac:dyDescent="0.35">
      <c r="B37" s="61" t="s">
        <v>14</v>
      </c>
      <c r="C37" s="61"/>
      <c r="D37" s="61"/>
      <c r="E37" s="61"/>
      <c r="F37" s="61"/>
      <c r="G37" s="61"/>
      <c r="H37" s="61"/>
      <c r="I37" s="61"/>
      <c r="J37" s="61"/>
      <c r="K37" s="61"/>
      <c r="L37" s="61"/>
      <c r="M37" s="61"/>
      <c r="N37" s="61"/>
      <c r="O37" s="61"/>
    </row>
  </sheetData>
  <sheetProtection algorithmName="SHA-512" hashValue="8uIYcQJvPtqsMszX1zIVAMnTxFFEfEC0ygo99uMNmQzcsARbcaM0F56tJucsNK1n0c0+LFBSWcpt5P3oxaKvUA==" saltValue="sIB0iFugBPg29yA+BeIoMg==" spinCount="100000" sheet="1" objects="1" scenarios="1" selectLockedCells="1"/>
  <mergeCells count="12">
    <mergeCell ref="B37:O37"/>
    <mergeCell ref="B23:F23"/>
    <mergeCell ref="H2:O2"/>
    <mergeCell ref="C4:O4"/>
    <mergeCell ref="D10:E10"/>
    <mergeCell ref="B14:E14"/>
    <mergeCell ref="B15:E15"/>
    <mergeCell ref="P21:X22"/>
    <mergeCell ref="B24:G24"/>
    <mergeCell ref="C32:O32"/>
    <mergeCell ref="C33:O33"/>
    <mergeCell ref="C34:O34"/>
  </mergeCells>
  <hyperlinks>
    <hyperlink ref="B14" r:id="rId1" display="Will you enroll in DU's health insurance plan?" xr:uid="{62A9D023-0533-4CA6-8177-4000229DB26D}"/>
    <hyperlink ref="B15" r:id="rId2" display="Will you use DU Health &amp; Counseling Services? " xr:uid="{1D959E09-B7E9-4C79-96A5-24F0381994D5}"/>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DEE245C-042B-4A78-A683-B274313F9434}">
          <x14:formula1>
            <xm:f>Data!$A$2:$A$22</xm:f>
          </x14:formula1>
          <xm:sqref>N6 J6 L6</xm:sqref>
        </x14:dataValidation>
        <x14:dataValidation type="list" allowBlank="1" showInputMessage="1" showErrorMessage="1" xr:uid="{BAF6B988-5158-4EDC-ADEF-9610EB26B184}">
          <x14:formula1>
            <xm:f>Data!$A$25:$A$26</xm:f>
          </x14:formula1>
          <xm:sqref>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EDA4-AC23-4530-9791-4D535F5DCE8B}">
  <sheetPr>
    <pageSetUpPr fitToPage="1"/>
  </sheetPr>
  <dimension ref="B1:X37"/>
  <sheetViews>
    <sheetView showGridLines="0" showRowColHeaders="0" showRuler="0" zoomScaleNormal="100" workbookViewId="0">
      <selection activeCell="L6" sqref="L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66" t="s">
        <v>96</v>
      </c>
      <c r="I2" s="67"/>
      <c r="J2" s="67"/>
      <c r="K2" s="67"/>
      <c r="L2" s="67"/>
      <c r="M2" s="67"/>
      <c r="N2" s="67"/>
      <c r="O2" s="67"/>
    </row>
    <row r="3" spans="2:19" ht="8.25" customHeight="1" x14ac:dyDescent="0.35">
      <c r="B3" s="19"/>
      <c r="C3" s="19"/>
      <c r="D3" s="19"/>
      <c r="E3" s="19"/>
      <c r="F3" s="19"/>
      <c r="G3" s="19"/>
      <c r="H3" s="20"/>
      <c r="I3" s="21"/>
      <c r="J3" s="21"/>
      <c r="K3" s="21"/>
      <c r="L3" s="21"/>
      <c r="M3" s="21"/>
      <c r="N3" s="21"/>
      <c r="O3" s="21"/>
    </row>
    <row r="4" spans="2:19" ht="36" customHeight="1" x14ac:dyDescent="0.35">
      <c r="B4" s="44"/>
      <c r="C4" s="64" t="s">
        <v>75</v>
      </c>
      <c r="D4" s="64"/>
      <c r="E4" s="64"/>
      <c r="F4" s="64"/>
      <c r="G4" s="64"/>
      <c r="H4" s="64"/>
      <c r="I4" s="64"/>
      <c r="J4" s="64"/>
      <c r="K4" s="64"/>
      <c r="L4" s="64"/>
      <c r="M4" s="64"/>
      <c r="N4" s="64"/>
      <c r="O4" s="64"/>
    </row>
    <row r="5" spans="2:19" ht="19.5" customHeight="1" x14ac:dyDescent="0.35">
      <c r="J5" s="43" t="s">
        <v>85</v>
      </c>
      <c r="L5" s="43" t="s">
        <v>86</v>
      </c>
      <c r="N5" s="43" t="s">
        <v>87</v>
      </c>
    </row>
    <row r="6" spans="2:19" ht="18" customHeight="1" x14ac:dyDescent="0.45">
      <c r="D6" s="6" t="s">
        <v>15</v>
      </c>
      <c r="E6" s="27"/>
      <c r="F6" s="27"/>
      <c r="G6" s="27"/>
      <c r="H6" s="27"/>
      <c r="I6" s="27"/>
      <c r="J6" s="42" t="s">
        <v>67</v>
      </c>
      <c r="L6" s="42" t="s">
        <v>67</v>
      </c>
      <c r="M6" s="22"/>
      <c r="N6" s="42" t="s">
        <v>67</v>
      </c>
      <c r="O6" s="27"/>
    </row>
    <row r="7" spans="2:19" ht="6" customHeight="1" x14ac:dyDescent="0.35"/>
    <row r="8" spans="2:19" ht="15" thickBot="1" x14ac:dyDescent="0.4">
      <c r="B8" s="1" t="s">
        <v>7</v>
      </c>
      <c r="C8" s="1"/>
      <c r="D8" s="2"/>
      <c r="E8" s="2"/>
      <c r="F8" s="2"/>
      <c r="G8" s="2"/>
      <c r="H8" s="4" t="s">
        <v>3</v>
      </c>
      <c r="I8" s="3"/>
      <c r="J8" s="4" t="s">
        <v>89</v>
      </c>
      <c r="K8" s="3"/>
      <c r="L8" s="4" t="s">
        <v>90</v>
      </c>
      <c r="M8" s="4"/>
      <c r="N8" s="4" t="s">
        <v>91</v>
      </c>
      <c r="O8" s="2"/>
      <c r="Q8" s="60" t="str">
        <f>IFERROR(_xlfn.NUMBERVALUE(TRIM(LEFT(J6,2))),"")</f>
        <v/>
      </c>
      <c r="R8" s="60" t="str">
        <f>IFERROR(_xlfn.NUMBERVALUE(TRIM(LEFT(L6,2))),"")</f>
        <v/>
      </c>
      <c r="S8" s="60" t="str">
        <f>IFERROR(_xlfn.NUMBERVALUE(TRIM(LEFT(N6,2))),"")</f>
        <v/>
      </c>
    </row>
    <row r="9" spans="2:19" ht="9" customHeight="1" x14ac:dyDescent="0.35"/>
    <row r="10" spans="2:19" ht="21.75" customHeight="1" x14ac:dyDescent="0.35">
      <c r="B10" s="9" t="s">
        <v>1</v>
      </c>
      <c r="C10" s="9"/>
      <c r="D10" s="68"/>
      <c r="E10" s="68"/>
      <c r="F10" s="10"/>
      <c r="G10" s="10"/>
      <c r="H10" s="11">
        <f>J10+L10+N10</f>
        <v>0</v>
      </c>
      <c r="I10" s="10"/>
      <c r="J10" s="11">
        <f>VLOOKUP(J6,Data!A2:G22,4,FALSE)</f>
        <v>0</v>
      </c>
      <c r="K10" s="10"/>
      <c r="L10" s="11">
        <f>VLOOKUP(L6,Data!A2:G22,4,FALSE)</f>
        <v>0</v>
      </c>
      <c r="M10" s="11"/>
      <c r="N10" s="11">
        <f>VLOOKUP(N6,Data!A2:G22,4,FALSE)</f>
        <v>0</v>
      </c>
      <c r="O10" s="10"/>
    </row>
    <row r="11" spans="2:19" ht="21.75" customHeight="1" x14ac:dyDescent="0.35">
      <c r="B11" s="34" t="s">
        <v>0</v>
      </c>
      <c r="C11" s="34"/>
    </row>
    <row r="12" spans="2:19" ht="21.75" customHeight="1" x14ac:dyDescent="0.3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9" ht="21.75" customHeight="1" x14ac:dyDescent="0.35">
      <c r="B13" s="36" t="s">
        <v>17</v>
      </c>
      <c r="C13" s="36"/>
      <c r="H13" s="5">
        <f>J13+L13+N13</f>
        <v>0</v>
      </c>
      <c r="J13" s="5">
        <f>IF(AND(J6&lt;&gt;"not enrolled", J6&lt;&gt;"select"), 57, 0)</f>
        <v>0</v>
      </c>
      <c r="L13" s="5">
        <f>IF(AND(L6&lt;&gt;"not enrolled", L6&lt;&gt;"select"), 57, 0)</f>
        <v>0</v>
      </c>
      <c r="N13" s="5">
        <f>IF(AND(N6&lt;&gt;"not enrolled", N6&lt;&gt;"select"), 57, 0)</f>
        <v>0</v>
      </c>
    </row>
    <row r="14" spans="2:19" ht="21.75" customHeight="1" x14ac:dyDescent="0.35">
      <c r="B14" s="69" t="s">
        <v>44</v>
      </c>
      <c r="C14" s="69"/>
      <c r="D14" s="69"/>
      <c r="E14" s="70"/>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71" t="s">
        <v>69</v>
      </c>
      <c r="C15" s="71"/>
      <c r="D15" s="71"/>
      <c r="E15" s="71"/>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11</v>
      </c>
      <c r="C18" s="1"/>
      <c r="D18" s="2"/>
      <c r="E18" s="2"/>
      <c r="F18" s="2"/>
      <c r="G18" s="2"/>
      <c r="H18" s="4" t="s">
        <v>3</v>
      </c>
      <c r="I18" s="3"/>
      <c r="J18" s="4" t="s">
        <v>89</v>
      </c>
      <c r="K18" s="3"/>
      <c r="L18" s="4" t="s">
        <v>90</v>
      </c>
      <c r="M18" s="4"/>
      <c r="N18" s="4" t="s">
        <v>91</v>
      </c>
      <c r="O18" s="2"/>
      <c r="Q18" s="60">
        <f>IF($J$6="not enrolled",1,IF(Q8&lt;8,1,0))</f>
        <v>0</v>
      </c>
      <c r="R18" s="60">
        <f>IF($L$6="not enrolled",1,IF(R8&lt;8,1,0))</f>
        <v>0</v>
      </c>
      <c r="S18" s="60">
        <f>IF($N$6="not enrolled",1,IF(S8&lt;8,1,0))</f>
        <v>0</v>
      </c>
    </row>
    <row r="19" spans="2:24" ht="21.75" customHeight="1" x14ac:dyDescent="0.3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5" t="str">
        <f>IFERROR(IF(SUM($Q$18:$T$18)=0,"",Language!$A$1),"")</f>
        <v/>
      </c>
      <c r="Q21" s="65"/>
      <c r="R21" s="65"/>
      <c r="S21" s="65"/>
      <c r="T21" s="65"/>
      <c r="U21" s="65"/>
      <c r="V21" s="65"/>
      <c r="W21" s="65"/>
      <c r="X21" s="65"/>
    </row>
    <row r="22" spans="2:24" ht="21.75" customHeight="1" x14ac:dyDescent="0.3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5"/>
      <c r="Q22" s="65"/>
      <c r="R22" s="65"/>
      <c r="S22" s="65"/>
      <c r="T22" s="65"/>
      <c r="U22" s="65"/>
      <c r="V22" s="65"/>
      <c r="W22" s="65"/>
      <c r="X22" s="65"/>
    </row>
    <row r="23" spans="2:24" ht="21.75" customHeight="1" x14ac:dyDescent="0.35">
      <c r="B23" s="72" t="s">
        <v>21</v>
      </c>
      <c r="C23" s="72"/>
      <c r="D23" s="72"/>
      <c r="E23" s="72"/>
      <c r="F23" s="7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3" t="s">
        <v>22</v>
      </c>
      <c r="C24" s="73"/>
      <c r="D24" s="73"/>
      <c r="E24" s="73"/>
      <c r="F24" s="73"/>
      <c r="G24" s="73"/>
      <c r="H24" s="26">
        <f>J24+L24+N24</f>
        <v>0</v>
      </c>
      <c r="I24" s="25"/>
      <c r="J24" s="18"/>
      <c r="K24" s="25"/>
      <c r="L24" s="18"/>
      <c r="M24" s="32"/>
      <c r="N24" s="49"/>
      <c r="O24" s="25"/>
    </row>
    <row r="25" spans="2:24" ht="21.75" customHeight="1" x14ac:dyDescent="0.35">
      <c r="D25" s="7" t="s">
        <v>10</v>
      </c>
      <c r="H25" s="5">
        <f>SUM(H19:H24)</f>
        <v>0</v>
      </c>
      <c r="J25" s="5">
        <f>SUM(J19:J24)</f>
        <v>0</v>
      </c>
      <c r="L25" s="5">
        <f>SUM(L19:L23,L24)</f>
        <v>0</v>
      </c>
      <c r="N25" s="5">
        <f>SUM(N19:N23,N24)</f>
        <v>0</v>
      </c>
    </row>
    <row r="26" spans="2:24" ht="15" thickBot="1" x14ac:dyDescent="0.4"/>
    <row r="27" spans="2:24" ht="21.75" customHeight="1" thickTop="1" thickBot="1" x14ac:dyDescent="0.5">
      <c r="B27" s="14" t="s">
        <v>12</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13</v>
      </c>
      <c r="C29" s="7"/>
    </row>
    <row r="30" spans="2:24" ht="21.75" customHeight="1" x14ac:dyDescent="0.35">
      <c r="B30" s="48">
        <v>1</v>
      </c>
      <c r="C30" t="s">
        <v>97</v>
      </c>
      <c r="D30" s="47"/>
      <c r="E30" s="47"/>
      <c r="F30" s="47"/>
      <c r="G30" s="47"/>
      <c r="H30" s="47"/>
      <c r="I30" s="47"/>
      <c r="J30" s="47"/>
      <c r="K30" s="47"/>
      <c r="L30" s="47"/>
      <c r="M30" s="47"/>
      <c r="N30" s="47"/>
      <c r="O30" s="47"/>
    </row>
    <row r="31" spans="2:24" ht="18" customHeight="1" x14ac:dyDescent="0.35">
      <c r="B31" s="46">
        <v>2</v>
      </c>
      <c r="C31" t="s">
        <v>98</v>
      </c>
      <c r="H31"/>
      <c r="J31"/>
      <c r="L31"/>
      <c r="M31"/>
      <c r="N31"/>
    </row>
    <row r="32" spans="2:24" ht="32.25" customHeight="1" x14ac:dyDescent="0.35">
      <c r="B32" s="45">
        <v>3</v>
      </c>
      <c r="C32" s="74" t="s">
        <v>99</v>
      </c>
      <c r="D32" s="74"/>
      <c r="E32" s="74"/>
      <c r="F32" s="74"/>
      <c r="G32" s="74"/>
      <c r="H32" s="74"/>
      <c r="I32" s="74"/>
      <c r="J32" s="74"/>
      <c r="K32" s="74"/>
      <c r="L32" s="74"/>
      <c r="M32" s="74"/>
      <c r="N32" s="74"/>
      <c r="O32" s="74"/>
    </row>
    <row r="33" spans="2:15" ht="35.25" customHeight="1" x14ac:dyDescent="0.35">
      <c r="B33" s="45">
        <v>4</v>
      </c>
      <c r="C33" s="74" t="s">
        <v>70</v>
      </c>
      <c r="D33" s="74"/>
      <c r="E33" s="74"/>
      <c r="F33" s="74"/>
      <c r="G33" s="74"/>
      <c r="H33" s="74"/>
      <c r="I33" s="74"/>
      <c r="J33" s="74"/>
      <c r="K33" s="74"/>
      <c r="L33" s="74"/>
      <c r="M33" s="74"/>
      <c r="N33" s="74"/>
      <c r="O33" s="74"/>
    </row>
    <row r="34" spans="2:15" ht="63" customHeight="1" x14ac:dyDescent="0.35">
      <c r="B34" s="45">
        <v>5</v>
      </c>
      <c r="C34" s="74" t="s">
        <v>100</v>
      </c>
      <c r="D34" s="74"/>
      <c r="E34" s="74"/>
      <c r="F34" s="74"/>
      <c r="G34" s="74"/>
      <c r="H34" s="74"/>
      <c r="I34" s="74"/>
      <c r="J34" s="74"/>
      <c r="K34" s="74"/>
      <c r="L34" s="74"/>
      <c r="M34" s="74"/>
      <c r="N34" s="74"/>
      <c r="O34" s="74"/>
    </row>
    <row r="35" spans="2:15" ht="21.75" customHeight="1" x14ac:dyDescent="0.35"/>
    <row r="37" spans="2:15" x14ac:dyDescent="0.35">
      <c r="B37" s="61" t="s">
        <v>14</v>
      </c>
      <c r="C37" s="61"/>
      <c r="D37" s="61"/>
      <c r="E37" s="61"/>
      <c r="F37" s="61"/>
      <c r="G37" s="61"/>
      <c r="H37" s="61"/>
      <c r="I37" s="61"/>
      <c r="J37" s="61"/>
      <c r="K37" s="61"/>
      <c r="L37" s="61"/>
      <c r="M37" s="61"/>
      <c r="N37" s="61"/>
      <c r="O37" s="61"/>
    </row>
  </sheetData>
  <sheetProtection algorithmName="SHA-512" hashValue="HzH/bytIgWp+CJGu1y1rJbdEvwjjMEUG8jQCBFNzf8+lX1MfLMilejqgo6q4O3z8rf4IBTGmIO4fy7CsxU+JvA==" saltValue="O41QJM7/+IuNcJGI3n2JUA==" spinCount="100000" sheet="1" objects="1" scenarios="1" selectLockedCells="1"/>
  <mergeCells count="12">
    <mergeCell ref="B37:O37"/>
    <mergeCell ref="B23:F23"/>
    <mergeCell ref="H2:O2"/>
    <mergeCell ref="C4:O4"/>
    <mergeCell ref="D10:E10"/>
    <mergeCell ref="B14:E14"/>
    <mergeCell ref="B15:E15"/>
    <mergeCell ref="P21:X22"/>
    <mergeCell ref="B24:G24"/>
    <mergeCell ref="C32:O32"/>
    <mergeCell ref="C33:O33"/>
    <mergeCell ref="C34:O34"/>
  </mergeCells>
  <hyperlinks>
    <hyperlink ref="B14" r:id="rId1" display="Will you enroll in DU's health insurance plan?" xr:uid="{44A4A07C-E200-45B9-9BC2-DCF9E7113E55}"/>
    <hyperlink ref="B15" r:id="rId2" display="Will you use DU Health &amp; Counseling Services? " xr:uid="{1E94A461-386E-4779-A7D7-89A9A2901E1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64663C6-4A70-4F85-8710-0EA65897D775}">
          <x14:formula1>
            <xm:f>Data!$A$25:$A$26</xm:f>
          </x14:formula1>
          <xm:sqref>F14</xm:sqref>
        </x14:dataValidation>
        <x14:dataValidation type="list" allowBlank="1" showInputMessage="1" showErrorMessage="1" xr:uid="{0F05F1AD-23EB-49B6-8B2F-7AD6412340E8}">
          <x14:formula1>
            <xm:f>Data!$A$2:$A$22</xm:f>
          </x14:formula1>
          <xm:sqref>N6 J6 L6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X34"/>
  <sheetViews>
    <sheetView showGridLines="0" showRowColHeaders="0" showRuler="0" zoomScaleNormal="100" workbookViewId="0">
      <selection activeCell="O8" sqref="O8"/>
    </sheetView>
  </sheetViews>
  <sheetFormatPr defaultColWidth="8.90625" defaultRowHeight="14.5" x14ac:dyDescent="0.35"/>
  <cols>
    <col min="1" max="1" width="4.08984375" customWidth="1"/>
    <col min="4" max="4" width="14" customWidth="1"/>
    <col min="5" max="5" width="13.90625" customWidth="1"/>
    <col min="6" max="6" width="4.36328125" customWidth="1"/>
    <col min="7" max="7" width="15" style="5" customWidth="1"/>
    <col min="8" max="8" width="2.90625" customWidth="1"/>
    <col min="9" max="9" width="15" style="5" customWidth="1"/>
    <col min="10" max="10" width="2.90625" customWidth="1"/>
    <col min="11" max="11" width="15" style="5" customWidth="1"/>
    <col min="12" max="12" width="2.90625" style="5" customWidth="1"/>
    <col min="13" max="13" width="15" style="5" customWidth="1"/>
    <col min="14" max="14" width="2.90625" style="5" customWidth="1"/>
    <col min="15" max="15" width="15" style="5" customWidth="1"/>
  </cols>
  <sheetData>
    <row r="1" spans="2:20" ht="17.25" customHeight="1" x14ac:dyDescent="0.35"/>
    <row r="2" spans="2:20" ht="47.25" customHeight="1" x14ac:dyDescent="0.5">
      <c r="G2" s="62" t="s">
        <v>84</v>
      </c>
      <c r="H2" s="62"/>
      <c r="I2" s="62"/>
      <c r="J2" s="62"/>
      <c r="K2" s="62"/>
      <c r="L2" s="62"/>
      <c r="M2" s="62"/>
      <c r="N2" s="62"/>
      <c r="O2" s="62"/>
    </row>
    <row r="3" spans="2:20" ht="8.25" customHeight="1" x14ac:dyDescent="0.35">
      <c r="B3" s="19"/>
      <c r="C3" s="19"/>
      <c r="D3" s="19"/>
      <c r="E3" s="19"/>
      <c r="F3" s="19"/>
      <c r="G3" s="20"/>
      <c r="H3" s="21"/>
      <c r="I3" s="21"/>
      <c r="J3" s="21"/>
      <c r="K3" s="21"/>
      <c r="L3" s="21"/>
      <c r="M3" s="21"/>
      <c r="N3" s="21"/>
      <c r="O3" s="21"/>
    </row>
    <row r="4" spans="2:20" ht="9.75" customHeight="1" x14ac:dyDescent="0.35"/>
    <row r="5" spans="2:20" ht="18" customHeight="1" x14ac:dyDescent="0.35">
      <c r="B5" s="64" t="s">
        <v>47</v>
      </c>
      <c r="C5" s="64"/>
      <c r="D5" s="64"/>
      <c r="E5" s="64"/>
      <c r="F5" s="64"/>
      <c r="G5" s="64"/>
      <c r="H5" s="64"/>
      <c r="I5" s="64"/>
      <c r="J5" s="64"/>
      <c r="K5" s="64"/>
      <c r="L5" s="64"/>
      <c r="M5" s="64"/>
      <c r="N5" s="64"/>
    </row>
    <row r="6" spans="2:20" ht="9.75" customHeight="1" x14ac:dyDescent="0.35"/>
    <row r="7" spans="2:20" ht="15" customHeight="1" x14ac:dyDescent="0.35">
      <c r="I7" s="53" t="s">
        <v>85</v>
      </c>
      <c r="K7" s="53" t="s">
        <v>86</v>
      </c>
      <c r="L7" s="33"/>
      <c r="M7" s="53" t="s">
        <v>87</v>
      </c>
      <c r="N7" s="33"/>
      <c r="O7" s="53" t="s">
        <v>88</v>
      </c>
    </row>
    <row r="8" spans="2:20" ht="18" customHeight="1" x14ac:dyDescent="0.45">
      <c r="C8" s="6" t="s">
        <v>41</v>
      </c>
      <c r="E8" s="27"/>
      <c r="F8" s="27"/>
      <c r="G8" s="27"/>
      <c r="H8" s="27"/>
      <c r="I8" s="50" t="s">
        <v>67</v>
      </c>
      <c r="K8" s="51" t="s">
        <v>67</v>
      </c>
      <c r="L8"/>
      <c r="M8" s="52" t="s">
        <v>67</v>
      </c>
      <c r="N8"/>
      <c r="O8" s="52" t="s">
        <v>67</v>
      </c>
    </row>
    <row r="9" spans="2:20" ht="18.75" customHeight="1" x14ac:dyDescent="0.35"/>
    <row r="10" spans="2:20" ht="15" thickBot="1" x14ac:dyDescent="0.4">
      <c r="B10" s="1" t="s">
        <v>7</v>
      </c>
      <c r="C10" s="2"/>
      <c r="D10" s="2"/>
      <c r="E10" s="2"/>
      <c r="F10" s="2"/>
      <c r="G10" s="4" t="s">
        <v>3</v>
      </c>
      <c r="H10" s="3"/>
      <c r="I10" s="4" t="s">
        <v>89</v>
      </c>
      <c r="J10" s="3"/>
      <c r="K10" s="4" t="s">
        <v>90</v>
      </c>
      <c r="L10" s="4"/>
      <c r="M10" s="4" t="s">
        <v>91</v>
      </c>
      <c r="N10" s="4"/>
      <c r="O10" s="4" t="s">
        <v>92</v>
      </c>
      <c r="Q10" s="60" t="str">
        <f>IFERROR(_xlfn.NUMBERVALUE(TRIM(LEFT(I8,2))),"")</f>
        <v/>
      </c>
      <c r="R10" s="60" t="str">
        <f>IFERROR(_xlfn.NUMBERVALUE(TRIM(LEFT(K8,2))),"")</f>
        <v/>
      </c>
      <c r="S10" s="60" t="str">
        <f>IFERROR(_xlfn.NUMBERVALUE(TRIM(LEFT(M8,2))),"")</f>
        <v/>
      </c>
      <c r="T10" s="60" t="str">
        <f>IFERROR(_xlfn.NUMBERVALUE(TRIM(LEFT(O8,2))),"")</f>
        <v/>
      </c>
    </row>
    <row r="11" spans="2:20" ht="9" customHeight="1" x14ac:dyDescent="0.35"/>
    <row r="12" spans="2:20" ht="21.75" customHeight="1" x14ac:dyDescent="0.35">
      <c r="B12" s="9" t="s">
        <v>1</v>
      </c>
      <c r="C12" s="68"/>
      <c r="D12" s="68"/>
      <c r="E12" s="10"/>
      <c r="F12" s="10"/>
      <c r="G12" s="11">
        <f>I12+K12+M12+O12</f>
        <v>0</v>
      </c>
      <c r="H12" s="10"/>
      <c r="I12" s="11">
        <f>VLOOKUP(I8,Data!A2:G22,5,FALSE)</f>
        <v>0</v>
      </c>
      <c r="J12" s="10"/>
      <c r="K12" s="11">
        <f>VLOOKUP(K8,Data!A2:G22,5,FALSE)</f>
        <v>0</v>
      </c>
      <c r="L12" s="11"/>
      <c r="M12" s="11">
        <f>VLOOKUP(M8,Data!A2:G22,5,FALSE)</f>
        <v>0</v>
      </c>
      <c r="N12" s="11"/>
      <c r="O12" s="11">
        <f>VLOOKUP(O8,Data!A2:G22,5,FALSE)</f>
        <v>0</v>
      </c>
    </row>
    <row r="13" spans="2:20" ht="21.75" customHeight="1" x14ac:dyDescent="0.35">
      <c r="B13" s="34" t="s">
        <v>2</v>
      </c>
      <c r="G13" s="35">
        <f>I13+K13+M13+O13</f>
        <v>0</v>
      </c>
      <c r="I13" s="35">
        <f>VLOOKUP(I8,Data!A2:G22,7,FALSE)</f>
        <v>0</v>
      </c>
      <c r="K13" s="35">
        <f>VLOOKUP(K8,Data!A2:G22,7,FALSE)</f>
        <v>0</v>
      </c>
      <c r="L13" s="35"/>
      <c r="M13" s="35">
        <f>VLOOKUP(M8,Data!A2:G22,7,FALSE)</f>
        <v>0</v>
      </c>
      <c r="N13" s="35"/>
      <c r="O13" s="35">
        <f>VLOOKUP(O8,Data!A2:G22,7,FALSE)</f>
        <v>0</v>
      </c>
    </row>
    <row r="14" spans="2:20" ht="21.75" customHeight="1" x14ac:dyDescent="0.35">
      <c r="B14" s="19"/>
      <c r="C14" s="37" t="s">
        <v>6</v>
      </c>
      <c r="D14" s="19"/>
      <c r="E14" s="19"/>
      <c r="F14" s="19"/>
      <c r="G14" s="38">
        <f>SUM(G12:G13)</f>
        <v>0</v>
      </c>
      <c r="H14" s="19"/>
      <c r="I14" s="38">
        <f>SUM(I12:I13)</f>
        <v>0</v>
      </c>
      <c r="J14" s="19"/>
      <c r="K14" s="38">
        <f>SUM(K12:K13)</f>
        <v>0</v>
      </c>
      <c r="L14" s="38"/>
      <c r="M14" s="38">
        <f>SUM(M12:M13)</f>
        <v>0</v>
      </c>
      <c r="N14" s="38"/>
      <c r="O14" s="38">
        <f>SUM(O12:O13)</f>
        <v>0</v>
      </c>
    </row>
    <row r="15" spans="2:20" ht="24" customHeight="1" x14ac:dyDescent="0.35"/>
    <row r="16" spans="2:20" ht="15" thickBot="1" x14ac:dyDescent="0.4">
      <c r="B16" s="1" t="s">
        <v>11</v>
      </c>
      <c r="C16" s="2"/>
      <c r="D16" s="2"/>
      <c r="E16" s="2"/>
      <c r="F16" s="2"/>
      <c r="G16" s="4" t="s">
        <v>3</v>
      </c>
      <c r="H16" s="3"/>
      <c r="I16" s="4" t="s">
        <v>89</v>
      </c>
      <c r="J16" s="3"/>
      <c r="K16" s="4" t="s">
        <v>90</v>
      </c>
      <c r="L16" s="4"/>
      <c r="M16" s="4" t="s">
        <v>91</v>
      </c>
      <c r="N16" s="4"/>
      <c r="O16" s="4" t="s">
        <v>92</v>
      </c>
      <c r="Q16" s="60">
        <f>IF($I$8="not enrolled",1,IF(Q10&lt;8,1,0))</f>
        <v>0</v>
      </c>
      <c r="R16" s="60">
        <f>IF($K$8="not enrolled",1,IF(R10&lt;8,1,0))</f>
        <v>0</v>
      </c>
      <c r="S16" s="60">
        <f>IF($M$8="not enrolled",1,IF(S10&lt;8,1,0))</f>
        <v>0</v>
      </c>
      <c r="T16" s="60">
        <f>IF($O$8="not enrolled",1,IF(T10&lt;8,1,0))</f>
        <v>0</v>
      </c>
    </row>
    <row r="17" spans="2:24" ht="21.75" customHeight="1" x14ac:dyDescent="0.35">
      <c r="B17" t="s">
        <v>16</v>
      </c>
      <c r="G17" s="15"/>
      <c r="I17" s="5">
        <f>IF((AND(I8&lt;&gt;"not enrolled",K8&lt;&gt;"not enrolled",M8&lt;&gt;"not enrolled",O8&lt;&gt;"not enrolled")),(G17/4), IF((AND(I8&lt;&gt;"not enrolled",K8&lt;&gt;"not enrolled",M8&lt;&gt;"not enrolled",O8="not enrolled")),(G17/3), IF((AND(I8&lt;&gt;"not enrolled",K8&lt;&gt;"not enrolled",M8="not enrolled",O8="not enrolled")),(G17/2), IF((AND(I8&lt;&gt;"not enrolled",K8="not enrolled",M8="not enrolled",O8="not enrolled")),(G17/1), 0))))</f>
        <v>0</v>
      </c>
      <c r="K17" s="5">
        <f>IF((AND(I8&lt;&gt;"not enrolled",K8&lt;&gt;"not enrolled",M8&lt;&gt;"not enrolled",O8&lt;&gt;"not enrolled")),(G17/4), IF((AND(I8&lt;&gt;"not enrolled",K8&lt;&gt;"not enrolled",M8&lt;&gt;"not enrolled",O8="not enrolled")),(G17/3), IF((AND(I8="not enrolled",K8&lt;&gt;"not enrolled",M8&lt;&gt;"not enrolled",O8&lt;&gt;"not enrolled")),(G17/3), IF((AND(I8&lt;&gt;"not enrolled",K8&lt;&gt;"not enrolled",M8="not enrolled",O8="not enrolled")),(G17/2), 0))))</f>
        <v>0</v>
      </c>
      <c r="M17" s="5">
        <f>IF((AND(I8&lt;&gt;"not enrolled",K8&lt;&gt;"not enrolled",M8&lt;&gt;"not enrolled",O8&lt;&gt;"not enrolled")),(G17/4), IF((AND(I8&lt;&gt;"not enrolled",K8&lt;&gt;"not enrolled",M8&lt;&gt;"not enrolled",O8="not enrolled")),(G17/3), IF((AND(I8="not enrolled",K8&lt;&gt;"not enrolled",M8&lt;&gt;"not enrolled",O8&lt;&gt;"not enrolled")),(G17/3), IF((AND(I8="not enrolled",K8="not enrolled",M8&lt;&gt;"not enrolled",O8&lt;&gt;"not enrolled")),(G17/2), 0))))</f>
        <v>0</v>
      </c>
      <c r="O17" s="5">
        <f>IF((AND(I8&lt;&gt;"not enrolled",K8&lt;&gt;"not enrolled",M8&lt;&gt;"not enrolled",O8&lt;&gt;"not enrolled")),(G17/4), IF((AND(I8="not enrolled",K8&lt;&gt;"not enrolled",M8&lt;&gt;"not enrolled",O8&lt;&gt;"not enrolled")),(G17/3), IF((AND(I8="not enrolled",K8="not enrolled",M8&lt;&gt;"not enrolled",O8&lt;&gt;"not enrolled")),(G17/2),  IF((AND(I8="not enrolled",K8="not enrolled",M8="not enrolled",O8&lt;&gt;"not enrolled")),(G17), 0))))</f>
        <v>0</v>
      </c>
    </row>
    <row r="18" spans="2:24" ht="21.75" customHeight="1" x14ac:dyDescent="0.35">
      <c r="B18" s="10" t="s">
        <v>8</v>
      </c>
      <c r="C18" s="10"/>
      <c r="D18" s="10"/>
      <c r="E18" s="10"/>
      <c r="F18" s="10"/>
      <c r="G18" s="16"/>
      <c r="H18" s="10"/>
      <c r="I18" s="11">
        <f>IF((AND(I8&lt;&gt;"not enrolled",K8&lt;&gt;"not enrolled",M8&lt;&gt;"not enrolled",O8&lt;&gt;"not enrolled")),(G18/4), IF((AND(I8&lt;&gt;"not enrolled",K8&lt;&gt;"not enrolled",M8&lt;&gt;"not enrolled",O8="not enrolled")),(G18/3), IF((AND(I8&lt;&gt;"not enrolled",K8&lt;&gt;"not enrolled",M8="not enrolled",O8="not enrolled")),(G18/2), IF((AND(I8&lt;&gt;"not enrolled",K8="not enrolled",M8="not enrolled",O8="not enrolled")),(G18/1), 0))))</f>
        <v>0</v>
      </c>
      <c r="J18" s="10"/>
      <c r="K18" s="11">
        <f>IF((AND(I8&lt;&gt;"not enrolled",K8&lt;&gt;"not enrolled",M8&lt;&gt;"not enrolled",O8&lt;&gt;"not enrolled")),(G18/4), IF((AND(I8&lt;&gt;"not enrolled",K8&lt;&gt;"not enrolled",M8&lt;&gt;"not enrolled",O8="not enrolled")),(G18/3), IF((AND(I8="not enrolled",K8&lt;&gt;"not enrolled",M8&lt;&gt;"not enrolled",O8&lt;&gt;"not enrolled")),(G18/3), IF((AND(I8&lt;&gt;"not enrolled",K8&lt;&gt;"not enrolled",M8="not enrolled",O8="not enrolled")),(G18/2), 0))))</f>
        <v>0</v>
      </c>
      <c r="L18" s="11"/>
      <c r="M18" s="11">
        <f>IF((AND(I8&lt;&gt;"not enrolled",K8&lt;&gt;"not enrolled",M8&lt;&gt;"not enrolled",O8&lt;&gt;"not enrolled")),(G18/4), IF((AND(I8&lt;&gt;"not enrolled",K8&lt;&gt;"not enrolled",M8&lt;&gt;"not enrolled",O8="not enrolled")),(G18/3), IF((AND(I8="not enrolled",K8&lt;&gt;"not enrolled",M8&lt;&gt;"not enrolled",O8&lt;&gt;"not enrolled")),(G18/3), IF((AND(I8="not enrolled",K8="not enrolled",M8&lt;&gt;"not enrolled",O8&lt;&gt;"not enrolled")),(G18/2), 0))))</f>
        <v>0</v>
      </c>
      <c r="N18" s="11"/>
      <c r="O18" s="11">
        <f>IF((AND(I8&lt;&gt;"not enrolled",K8&lt;&gt;"not enrolled",M8&lt;&gt;"not enrolled",O8&lt;&gt;"not enrolled")),(G18/4), IF((AND(I8="not enrolled",K8&lt;&gt;"not enrolled",M8&lt;&gt;"not enrolled",O8&lt;&gt;"not enrolled")),(G18/3), IF((AND(I8="not enrolled",K8="not enrolled",M8&lt;&gt;"not enrolled",O8&lt;&gt;"not enrolled")),(G18/2),  IF((AND(I8="not enrolled",K8="not enrolled",M8="not enrolled",O8&lt;&gt;"not enrolled")),(G18), 0))))</f>
        <v>0</v>
      </c>
    </row>
    <row r="19" spans="2:24" ht="21.75" customHeight="1" x14ac:dyDescent="0.35">
      <c r="B19" t="s">
        <v>18</v>
      </c>
      <c r="E19" s="17"/>
      <c r="G19" s="5">
        <f>SUM(I19,K19,M19,O19)</f>
        <v>0</v>
      </c>
      <c r="I19" s="5">
        <f>IF((AND(I8&lt;&gt;"not enrolled",K8&lt;&gt;"not enrolled",M8&lt;&gt;"not enrolled",O8&lt;&gt;"not enrolled")),ROUND(((E19-(E19*0.01057))/4),0), IF((AND(I8&lt;&gt;"not enrolled",K8&lt;&gt;"not enrolled",M8&lt;&gt;"not enrolled",O8="not enrolled")),ROUND(((E19-(E19*0.01057))/3),0), IF((AND(I8&lt;&gt;"not enrolled",K8&lt;&gt;"not enrolled",M8="not enrolled",O8="not enrolled")),ROUND(((E19-(E19*0.01057))/2),0), IF((AND(I8&lt;&gt;"not enrolled",K8="not enrolled",M8="not enrolled",O8="not enrolled")),ROUND(((E19-(E19*0.01057))/1),0), 0))))</f>
        <v>0</v>
      </c>
      <c r="K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IF((AND(I8&lt;&gt;"not enrolled",K8&lt;&gt;"not enrolled",M8="not enrolled",O8="not enrolled")),ROUND(((E19-(E19*0.01057))/2),0), 0))))</f>
        <v>0</v>
      </c>
      <c r="M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IF((AND(I8="not enrolled",K8="not enrolled",M8&lt;&gt;"not enrolled",O8&lt;&gt;"not enrolled")),ROUND(((E19-(E19*0.01057))/2),0), 0))))</f>
        <v>0</v>
      </c>
      <c r="O19" s="5">
        <f>IF((AND(I8&lt;&gt;"not enrolled",K8&lt;&gt;"not enrolled",M8&lt;&gt;"not enrolled",O8&lt;&gt;"not enrolled")),ROUND(((E19-(E19*0.01057))/4),0), IF((AND(I8="not enrolled",K8&lt;&gt;"not enrolled",M8&lt;&gt;"not enrolled",O8&lt;&gt;"not enrolled")),ROUND(((E19-(E19*0.01057))/3),0), IF((AND(I8="not enrolled",K8="not enrolled",M8&lt;&gt;"not enrolled",O8&lt;&gt;"not enrolled")),ROUND(((E19-(E19*0.01057))/2),0),  IF((AND(I8="not enrolled",K8="not enrolled",M8="not enrolled",O8&lt;&gt;"not enrolled")),ROUND(((E19-(E19*0.01057))/1),0), 0))))</f>
        <v>0</v>
      </c>
      <c r="P19" s="65" t="str">
        <f>IFERROR(IF(SUM($Q$16:$T$16)=0,"",Language!$A$1),"")</f>
        <v/>
      </c>
      <c r="Q19" s="65"/>
      <c r="R19" s="65"/>
      <c r="S19" s="65"/>
      <c r="T19" s="65"/>
      <c r="U19" s="65"/>
      <c r="V19" s="65"/>
      <c r="W19" s="65"/>
      <c r="X19" s="65"/>
    </row>
    <row r="20" spans="2:24" ht="21.75" customHeight="1" x14ac:dyDescent="0.35">
      <c r="B20" s="10" t="s">
        <v>19</v>
      </c>
      <c r="C20" s="10"/>
      <c r="D20" s="10"/>
      <c r="E20" s="17"/>
      <c r="F20" s="10"/>
      <c r="G20" s="11">
        <f>SUM(I20,K20,M20,O20)</f>
        <v>0</v>
      </c>
      <c r="H20" s="10"/>
      <c r="I20" s="11">
        <f>IF((AND(I8&lt;&gt;"not enrolled",K8&lt;&gt;"not enrolled",M8&lt;&gt;"not enrolled",O8&lt;&gt;"not enrolled")),ROUND(((E20-(E20*0.04228))/4),0), IF((AND(I8&lt;&gt;"not enrolled",K8&lt;&gt;"not enrolled",M8&lt;&gt;"not enrolled",O8="not enrolled")),ROUND(((E20-(E20*0.04228))/3),0), IF((AND(I8&lt;&gt;"not enrolled",K8&lt;&gt;"not enrolled",M8="not enrolled",O8="not enrolled")),ROUND(((E20-(E20*0.04228))/2),0), IF((AND(I8&lt;&gt;"not enrolled",K8="not enrolled",M8="not enrolled",O8="not enrolled")),ROUND(((E20-(E20*0.04228))/1),0), 0))))</f>
        <v>0</v>
      </c>
      <c r="J20" s="10"/>
      <c r="K20" s="11">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IF((AND(I8&lt;&gt;"not enrolled",K8&lt;&gt;"not enrolled",M8="not enrolled",O8="not enrolled")),ROUND(((E20-(E20*0.04228))/2),0), 0))))</f>
        <v>0</v>
      </c>
      <c r="L20" s="11"/>
      <c r="M20" s="11">
        <f>IF((AND(I8&lt;&gt;"not enrolled",K8&lt;&gt;"not enrolled",M8&lt;&gt;"not enrolled",O8&lt;&gt;"not enrolled")),ROUND(((E20-(E20*0.04228))/4),0), IF((AND(I8&lt;&gt;"not enrolled",K8&lt;&gt;"not enrolled",M8&lt;&gt;"not enrolled",O8="not enrolled")),ROUND(((E20-(E20*0.0428))/3),0), IF((AND(I8="not enrolled",K8&lt;&gt;"not enrolled",M8&lt;&gt;"not enrolled",O8&lt;&gt;"not enrolled")),ROUND(((E20-(E20*0.04228))/3),0), IF((AND(I8="not enrolled",K8="not enrolled",M8&lt;&gt;"not enrolled",O8&lt;&gt;"not enrolled")),ROUND(((E20-(E20*0.04228))/2),0), 0))))</f>
        <v>0</v>
      </c>
      <c r="N20" s="11"/>
      <c r="O20" s="11">
        <f>IF((AND(I8&lt;&gt;"not enrolled",K8&lt;&gt;"not enrolled",M8&lt;&gt;"not enrolled",O8&lt;&gt;"not enrolled")),ROUND(((E20-(E20*0.04228))/4),0), IF((AND(I8="not enrolled",K8&lt;&gt;"not enrolled",M8&lt;&gt;"not enrolled",O8&lt;&gt;"not enrolled")),ROUND(((E20-(E20*0.04228))/3),0), IF((AND(I8="not enrolled",K8="not enrolled",M8&lt;&gt;"not enrolled",O8&lt;&gt;"not enrolled")),ROUND(((E20-(E20*0.04228))/2),0),  IF((AND(I8="not enrolled",K8="not enrolled",M8="not enrolled",O8&lt;&gt;"not enrolled")),ROUND(((E20-(E20*0.04228))/1),0), 0))))</f>
        <v>0</v>
      </c>
      <c r="P20" s="65"/>
      <c r="Q20" s="65"/>
      <c r="R20" s="65"/>
      <c r="S20" s="65"/>
      <c r="T20" s="65"/>
      <c r="U20" s="65"/>
      <c r="V20" s="65"/>
      <c r="W20" s="65"/>
      <c r="X20" s="65"/>
    </row>
    <row r="21" spans="2:24" ht="21.75" customHeight="1" x14ac:dyDescent="0.35">
      <c r="B21" t="s">
        <v>9</v>
      </c>
      <c r="G21" s="16"/>
      <c r="I21" s="5">
        <f>IF((AND(I8&lt;&gt;"not enrolled",K8&lt;&gt;"not enrolled",M8&lt;&gt;"not enrolled",O8&lt;&gt;"not enrolled")),(G21/4), IF((AND(I8&lt;&gt;"not enrolled",K8&lt;&gt;"not enrolled",M8&lt;&gt;"not enrolled",O8="not enrolled")),(G21/3), IF((AND(I8&lt;&gt;"not enrolled",K8&lt;&gt;"not enrolled",M8="not enrolled",O8="not enrolled")),(G21/2), IF((AND(I8&lt;&gt;"not enrolled",K8="not enrolled",M8="not enrolled",O8="not enrolled")),(G21/1), 0))))</f>
        <v>0</v>
      </c>
      <c r="K21" s="5">
        <f>IF((AND(I8&lt;&gt;"not enrolled",K8&lt;&gt;"not enrolled",M8&lt;&gt;"not enrolled",O8&lt;&gt;"not enrolled")),(G21/4), IF((AND(I8&lt;&gt;"not enrolled",K8&lt;&gt;"not enrolled",M8&lt;&gt;"not enrolled",O8="not enrolled")),(G21/3), IF((AND(I8="not enrolled",K8&lt;&gt;"not enrolled",M8&lt;&gt;"not enrolled",O8&lt;&gt;"not enrolled")),(G21/3), IF((AND(I8&lt;&gt;"not enrolled",K8&lt;&gt;"not enrolled",M8="not enrolled",O8="not enrolled")),(G21/2), 0))))</f>
        <v>0</v>
      </c>
      <c r="M21" s="5">
        <f>IF((AND(I8&lt;&gt;"not enrolled",K8&lt;&gt;"not enrolled",M8&lt;&gt;"not enrolled",O8&lt;&gt;"not enrolled")),(G21/4), IF((AND(I8&lt;&gt;"not enrolled",K8&lt;&gt;"not enrolled",M8&lt;&gt;"not enrolled",O8="not enrolled")),(G21/3), IF((AND(I8="not enrolled",K8&lt;&gt;"not enrolled",M8&lt;&gt;"not enrolled",O8&lt;&gt;"not enrolled")),(G21/3), IF((AND(I8="not enrolled",K8="not enrolled",M8&lt;&gt;"not enrolled",O8&lt;&gt;"not enrolled")),(G21/2), 0))))</f>
        <v>0</v>
      </c>
      <c r="O21" s="5">
        <f>IF((AND(I8&lt;&gt;"not enrolled",K8&lt;&gt;"not enrolled",M8&lt;&gt;"not enrolled",O8&lt;&gt;"not enrolled")),(G21/4), IF((AND(I8="not enrolled",K8&lt;&gt;"not enrolled",M8&lt;&gt;"not enrolled",O8&lt;&gt;"not enrolled")),(G21/3), IF((AND(I8="not enrolled",K8="not enrolled",M8&lt;&gt;"not enrolled",O8&lt;&gt;"not enrolled")),(G21/2),  IF((AND(I8="not enrolled",K8="not enrolled",M8="not enrolled",O8&lt;&gt;"not enrolled")),(G21), 0))))</f>
        <v>0</v>
      </c>
    </row>
    <row r="22" spans="2:24" ht="21.75" customHeight="1" x14ac:dyDescent="0.35">
      <c r="B22" s="73" t="s">
        <v>22</v>
      </c>
      <c r="C22" s="73"/>
      <c r="D22" s="73"/>
      <c r="E22" s="73"/>
      <c r="F22" s="73"/>
      <c r="G22" s="26">
        <f>I22+K22+M22+O22</f>
        <v>0</v>
      </c>
      <c r="H22" s="25"/>
      <c r="I22" s="18"/>
      <c r="J22" s="25"/>
      <c r="K22" s="18"/>
      <c r="L22" s="56"/>
      <c r="M22" s="18"/>
      <c r="N22" s="56"/>
      <c r="O22" s="18"/>
    </row>
    <row r="23" spans="2:24" ht="21.75" customHeight="1" x14ac:dyDescent="0.35">
      <c r="C23" s="7" t="s">
        <v>10</v>
      </c>
      <c r="G23" s="5">
        <f>SUM(G17:G22)</f>
        <v>0</v>
      </c>
      <c r="I23" s="5">
        <f>SUM(I17:I22)</f>
        <v>0</v>
      </c>
      <c r="K23" s="5">
        <f>SUM(K17:K22)</f>
        <v>0</v>
      </c>
      <c r="M23" s="5">
        <f>SUM(M17:M22)</f>
        <v>0</v>
      </c>
      <c r="O23" s="5">
        <f>SUM(O17:O22)</f>
        <v>0</v>
      </c>
    </row>
    <row r="24" spans="2:24" ht="15" thickBot="1" x14ac:dyDescent="0.4"/>
    <row r="25" spans="2:24" ht="21.75" customHeight="1" thickTop="1" thickBot="1" x14ac:dyDescent="0.5">
      <c r="B25" s="14" t="s">
        <v>12</v>
      </c>
      <c r="C25" s="13"/>
      <c r="D25" s="13"/>
      <c r="E25" s="13"/>
      <c r="F25" s="13"/>
      <c r="G25" s="23">
        <f>G14-G23</f>
        <v>0</v>
      </c>
      <c r="H25" s="24"/>
      <c r="I25" s="23">
        <f>I14-I23</f>
        <v>0</v>
      </c>
      <c r="J25" s="24"/>
      <c r="K25" s="23">
        <f>K14-K23</f>
        <v>0</v>
      </c>
      <c r="L25" s="23"/>
      <c r="M25" s="23">
        <f>M14-M23</f>
        <v>0</v>
      </c>
      <c r="N25" s="23"/>
      <c r="O25" s="23">
        <f>O14-O23</f>
        <v>0</v>
      </c>
    </row>
    <row r="26" spans="2:24" ht="15" thickTop="1" x14ac:dyDescent="0.35"/>
    <row r="27" spans="2:24" x14ac:dyDescent="0.35">
      <c r="B27" s="7" t="s">
        <v>13</v>
      </c>
    </row>
    <row r="28" spans="2:24" ht="21" customHeight="1" x14ac:dyDescent="0.35">
      <c r="B28" s="76" t="s">
        <v>93</v>
      </c>
      <c r="C28" s="74"/>
      <c r="D28" s="74"/>
      <c r="E28" s="74"/>
      <c r="F28" s="74"/>
      <c r="G28" s="74"/>
      <c r="H28" s="74"/>
      <c r="I28" s="74"/>
      <c r="J28" s="74"/>
      <c r="K28" s="74"/>
      <c r="L28" s="74"/>
      <c r="M28" s="74"/>
      <c r="N28" s="74"/>
      <c r="O28" s="74"/>
    </row>
    <row r="29" spans="2:24" ht="21.75" customHeight="1" x14ac:dyDescent="0.35">
      <c r="B29" s="72" t="s">
        <v>94</v>
      </c>
      <c r="C29" s="72"/>
      <c r="D29" s="72"/>
      <c r="E29" s="72"/>
      <c r="F29" s="72"/>
      <c r="G29" s="72"/>
      <c r="H29" s="72"/>
      <c r="I29" s="72"/>
      <c r="J29" s="72"/>
      <c r="K29" s="72"/>
      <c r="L29" s="72"/>
      <c r="M29" s="72"/>
      <c r="N29" s="72"/>
      <c r="O29" s="72"/>
    </row>
    <row r="30" spans="2:24" ht="33" customHeight="1" x14ac:dyDescent="0.35">
      <c r="B30" s="74" t="s">
        <v>76</v>
      </c>
      <c r="C30" s="74"/>
      <c r="D30" s="74"/>
      <c r="E30" s="74"/>
      <c r="F30" s="74"/>
      <c r="G30" s="74"/>
      <c r="H30" s="74"/>
      <c r="I30" s="74"/>
      <c r="J30" s="74"/>
      <c r="K30" s="74"/>
      <c r="L30" s="74"/>
      <c r="M30" s="74"/>
      <c r="N30" s="74"/>
      <c r="O30" s="74"/>
    </row>
    <row r="31" spans="2:24" ht="64.5" customHeight="1" x14ac:dyDescent="0.35">
      <c r="B31" s="74" t="s">
        <v>95</v>
      </c>
      <c r="C31" s="74"/>
      <c r="D31" s="74"/>
      <c r="E31" s="74"/>
      <c r="F31" s="74"/>
      <c r="G31" s="74"/>
      <c r="H31" s="74"/>
      <c r="I31" s="74"/>
      <c r="J31" s="74"/>
      <c r="K31" s="74"/>
      <c r="L31" s="74"/>
      <c r="M31" s="74"/>
      <c r="N31" s="74"/>
      <c r="O31" s="74"/>
    </row>
    <row r="32" spans="2:24" ht="21.75" customHeight="1" x14ac:dyDescent="0.35"/>
    <row r="34" spans="2:15" x14ac:dyDescent="0.35">
      <c r="B34" s="61" t="s">
        <v>14</v>
      </c>
      <c r="C34" s="61"/>
      <c r="D34" s="61"/>
      <c r="E34" s="61"/>
      <c r="F34" s="61"/>
      <c r="G34" s="61"/>
      <c r="H34" s="61"/>
      <c r="I34" s="61"/>
      <c r="J34" s="61"/>
      <c r="K34" s="61"/>
      <c r="L34" s="61"/>
      <c r="M34" s="61"/>
      <c r="N34" s="61"/>
      <c r="O34" s="61"/>
    </row>
  </sheetData>
  <sheetProtection algorithmName="SHA-512" hashValue="0LKcnxOxHXysAJWpd7KWiSalFaxdCqU70+Pp8IIWpShRhrH5r4ifnuwNwR0k71rJchYdAxdR7dEQufGnRZCUsw==" saltValue="h2V/gXgcQqKe8WDzuC6jhg==" spinCount="100000" sheet="1" objects="1" scenarios="1" selectLockedCells="1"/>
  <mergeCells count="10">
    <mergeCell ref="P19:X20"/>
    <mergeCell ref="B31:O31"/>
    <mergeCell ref="B34:O34"/>
    <mergeCell ref="G2:O2"/>
    <mergeCell ref="C12:D12"/>
    <mergeCell ref="B22:F22"/>
    <mergeCell ref="B28:O28"/>
    <mergeCell ref="B29:O29"/>
    <mergeCell ref="B5:N5"/>
    <mergeCell ref="B30:O30"/>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Data!$A$2:$A$22</xm:f>
          </x14:formula1>
          <xm:sqref>O8 I8 K8 M8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A92F-5E93-49B0-AFC3-F46C6EB5BA8E}">
  <dimension ref="A1"/>
  <sheetViews>
    <sheetView workbookViewId="0"/>
  </sheetViews>
  <sheetFormatPr defaultRowHeight="14.5" x14ac:dyDescent="0.35"/>
  <sheetData>
    <row r="1" spans="1:1" x14ac:dyDescent="0.35">
      <c r="A1" s="77"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1"/>
  <sheetViews>
    <sheetView workbookViewId="0">
      <selection activeCell="B25" sqref="B25"/>
    </sheetView>
  </sheetViews>
  <sheetFormatPr defaultColWidth="8.90625" defaultRowHeight="14.5" x14ac:dyDescent="0.35"/>
  <cols>
    <col min="1" max="1" width="11.08984375" customWidth="1"/>
    <col min="2" max="2" width="12.54296875" bestFit="1" customWidth="1"/>
    <col min="4" max="4" width="10.90625" customWidth="1"/>
    <col min="5" max="5" width="12.08984375" bestFit="1" customWidth="1"/>
    <col min="6" max="10" width="11.90625" customWidth="1"/>
    <col min="11" max="11" width="12" bestFit="1" customWidth="1"/>
    <col min="12" max="13" width="11.90625" customWidth="1"/>
    <col min="14" max="14" width="13.36328125" customWidth="1"/>
    <col min="16" max="16" width="11.6328125" customWidth="1"/>
  </cols>
  <sheetData>
    <row r="1" spans="1:22" x14ac:dyDescent="0.35">
      <c r="B1" s="7" t="s">
        <v>77</v>
      </c>
      <c r="C1" s="57" t="s">
        <v>78</v>
      </c>
      <c r="D1" s="7" t="s">
        <v>80</v>
      </c>
      <c r="E1" s="54" t="s">
        <v>81</v>
      </c>
      <c r="F1" s="7" t="s">
        <v>79</v>
      </c>
      <c r="G1" s="7" t="s">
        <v>68</v>
      </c>
      <c r="J1" s="54"/>
    </row>
    <row r="2" spans="1:22" x14ac:dyDescent="0.35">
      <c r="A2" t="s">
        <v>67</v>
      </c>
      <c r="D2" s="7"/>
      <c r="F2" s="54"/>
      <c r="J2" s="54"/>
    </row>
    <row r="3" spans="1:22" x14ac:dyDescent="0.35">
      <c r="A3" t="s">
        <v>40</v>
      </c>
      <c r="B3">
        <v>0</v>
      </c>
      <c r="C3">
        <v>0</v>
      </c>
      <c r="D3">
        <v>0</v>
      </c>
      <c r="E3">
        <v>0</v>
      </c>
      <c r="F3">
        <v>0</v>
      </c>
      <c r="G3">
        <v>0</v>
      </c>
      <c r="K3" s="47"/>
      <c r="M3" s="47"/>
      <c r="N3" s="47"/>
      <c r="O3" s="47"/>
      <c r="P3" s="47"/>
      <c r="Q3" s="47"/>
      <c r="R3" s="47"/>
      <c r="S3" s="47"/>
      <c r="T3" s="47"/>
      <c r="U3" s="47"/>
      <c r="V3" s="47"/>
    </row>
    <row r="4" spans="1:22" x14ac:dyDescent="0.35">
      <c r="A4" t="s">
        <v>23</v>
      </c>
      <c r="B4">
        <v>5748</v>
      </c>
      <c r="C4">
        <v>6872</v>
      </c>
      <c r="D4">
        <v>4804</v>
      </c>
      <c r="E4">
        <v>4408</v>
      </c>
      <c r="F4">
        <v>3436</v>
      </c>
      <c r="G4">
        <f>8*4</f>
        <v>32</v>
      </c>
      <c r="M4" s="47"/>
      <c r="N4" s="47"/>
      <c r="O4" s="47"/>
      <c r="P4" s="47"/>
      <c r="Q4" s="47"/>
      <c r="R4" s="47"/>
      <c r="S4" s="47"/>
      <c r="T4" s="47"/>
      <c r="U4" s="47"/>
      <c r="V4" s="47"/>
    </row>
    <row r="5" spans="1:22" x14ac:dyDescent="0.35">
      <c r="A5" t="s">
        <v>24</v>
      </c>
      <c r="B5">
        <v>7185</v>
      </c>
      <c r="C5">
        <v>8590</v>
      </c>
      <c r="D5">
        <v>6005</v>
      </c>
      <c r="E5">
        <v>5510</v>
      </c>
      <c r="F5">
        <v>4295</v>
      </c>
      <c r="G5">
        <f>G4+8</f>
        <v>40</v>
      </c>
    </row>
    <row r="6" spans="1:22" x14ac:dyDescent="0.35">
      <c r="A6" t="s">
        <v>25</v>
      </c>
      <c r="B6">
        <v>8622</v>
      </c>
      <c r="C6">
        <v>10308</v>
      </c>
      <c r="D6">
        <v>7206</v>
      </c>
      <c r="E6">
        <v>6612</v>
      </c>
      <c r="F6">
        <v>5154</v>
      </c>
      <c r="G6">
        <f t="shared" ref="G6:G11" si="0">G5+8</f>
        <v>48</v>
      </c>
    </row>
    <row r="7" spans="1:22" x14ac:dyDescent="0.35">
      <c r="A7" t="s">
        <v>26</v>
      </c>
      <c r="B7">
        <v>10059</v>
      </c>
      <c r="C7">
        <v>12026</v>
      </c>
      <c r="D7">
        <v>8407</v>
      </c>
      <c r="E7">
        <v>7714</v>
      </c>
      <c r="F7">
        <v>6013</v>
      </c>
      <c r="G7">
        <f t="shared" si="0"/>
        <v>56</v>
      </c>
    </row>
    <row r="8" spans="1:22" x14ac:dyDescent="0.35">
      <c r="A8" t="s">
        <v>27</v>
      </c>
      <c r="B8">
        <v>11496</v>
      </c>
      <c r="C8">
        <v>13744</v>
      </c>
      <c r="D8">
        <v>9608</v>
      </c>
      <c r="E8">
        <v>8816</v>
      </c>
      <c r="F8">
        <v>6872</v>
      </c>
      <c r="G8">
        <f t="shared" si="0"/>
        <v>64</v>
      </c>
    </row>
    <row r="9" spans="1:22" x14ac:dyDescent="0.35">
      <c r="A9" t="s">
        <v>28</v>
      </c>
      <c r="B9">
        <v>12933</v>
      </c>
      <c r="C9">
        <v>15462</v>
      </c>
      <c r="D9">
        <v>10809</v>
      </c>
      <c r="E9">
        <v>9918</v>
      </c>
      <c r="F9">
        <v>7731</v>
      </c>
      <c r="G9">
        <f t="shared" si="0"/>
        <v>72</v>
      </c>
    </row>
    <row r="10" spans="1:22" x14ac:dyDescent="0.35">
      <c r="A10" t="s">
        <v>29</v>
      </c>
      <c r="B10">
        <v>14370</v>
      </c>
      <c r="C10">
        <v>17180</v>
      </c>
      <c r="D10">
        <v>12010</v>
      </c>
      <c r="E10">
        <v>11020</v>
      </c>
      <c r="F10">
        <v>8590</v>
      </c>
      <c r="G10">
        <f t="shared" si="0"/>
        <v>80</v>
      </c>
    </row>
    <row r="11" spans="1:22" x14ac:dyDescent="0.35">
      <c r="A11" t="s">
        <v>30</v>
      </c>
      <c r="B11">
        <v>15807</v>
      </c>
      <c r="C11">
        <v>18898</v>
      </c>
      <c r="D11">
        <v>13211</v>
      </c>
      <c r="E11">
        <v>12122</v>
      </c>
      <c r="F11">
        <v>9449</v>
      </c>
      <c r="G11">
        <f t="shared" si="0"/>
        <v>88</v>
      </c>
    </row>
    <row r="12" spans="1:22" x14ac:dyDescent="0.35">
      <c r="A12" t="s">
        <v>31</v>
      </c>
      <c r="B12">
        <v>17244</v>
      </c>
      <c r="C12">
        <v>20616</v>
      </c>
      <c r="D12">
        <v>14412</v>
      </c>
      <c r="E12">
        <v>13224</v>
      </c>
      <c r="F12">
        <v>10308</v>
      </c>
      <c r="G12">
        <f>G11+8</f>
        <v>96</v>
      </c>
    </row>
    <row r="13" spans="1:22" x14ac:dyDescent="0.35">
      <c r="A13" t="s">
        <v>32</v>
      </c>
      <c r="B13">
        <v>18681</v>
      </c>
      <c r="C13">
        <v>22334</v>
      </c>
      <c r="D13">
        <v>15613</v>
      </c>
      <c r="E13">
        <v>14326</v>
      </c>
      <c r="F13">
        <v>11167</v>
      </c>
      <c r="G13">
        <v>96</v>
      </c>
    </row>
    <row r="14" spans="1:22" x14ac:dyDescent="0.35">
      <c r="A14" t="s">
        <v>33</v>
      </c>
      <c r="B14">
        <v>20118</v>
      </c>
      <c r="C14">
        <v>24052</v>
      </c>
      <c r="D14">
        <v>16814</v>
      </c>
      <c r="E14">
        <v>15428</v>
      </c>
      <c r="F14">
        <v>12026</v>
      </c>
      <c r="G14">
        <v>96</v>
      </c>
    </row>
    <row r="15" spans="1:22" x14ac:dyDescent="0.35">
      <c r="A15" t="s">
        <v>34</v>
      </c>
      <c r="B15">
        <v>21555</v>
      </c>
      <c r="C15">
        <v>25770</v>
      </c>
      <c r="D15">
        <v>18015</v>
      </c>
      <c r="E15">
        <v>16530</v>
      </c>
      <c r="F15">
        <v>12885</v>
      </c>
      <c r="G15">
        <v>96</v>
      </c>
    </row>
    <row r="16" spans="1:22" x14ac:dyDescent="0.35">
      <c r="A16" t="s">
        <v>35</v>
      </c>
      <c r="B16">
        <v>22992</v>
      </c>
      <c r="C16">
        <v>27488</v>
      </c>
      <c r="D16">
        <v>19216</v>
      </c>
      <c r="E16">
        <v>17632</v>
      </c>
      <c r="F16">
        <v>13744</v>
      </c>
      <c r="G16">
        <v>96</v>
      </c>
    </row>
    <row r="17" spans="1:18" x14ac:dyDescent="0.35">
      <c r="A17" t="s">
        <v>36</v>
      </c>
      <c r="B17">
        <v>24429</v>
      </c>
      <c r="C17">
        <v>29206</v>
      </c>
      <c r="D17">
        <v>20417</v>
      </c>
      <c r="E17">
        <v>18734</v>
      </c>
      <c r="F17">
        <v>14603</v>
      </c>
      <c r="G17">
        <v>96</v>
      </c>
    </row>
    <row r="18" spans="1:18" x14ac:dyDescent="0.35">
      <c r="A18" t="s">
        <v>37</v>
      </c>
      <c r="B18">
        <v>25866</v>
      </c>
      <c r="C18">
        <v>30924</v>
      </c>
      <c r="D18">
        <v>21618</v>
      </c>
      <c r="E18">
        <v>19836</v>
      </c>
      <c r="F18">
        <v>15462</v>
      </c>
      <c r="G18">
        <v>96</v>
      </c>
    </row>
    <row r="19" spans="1:18" x14ac:dyDescent="0.35">
      <c r="A19" t="s">
        <v>38</v>
      </c>
      <c r="B19">
        <v>27303</v>
      </c>
      <c r="C19">
        <v>32642</v>
      </c>
      <c r="D19">
        <v>22819</v>
      </c>
      <c r="E19">
        <v>20938</v>
      </c>
      <c r="F19">
        <v>16321</v>
      </c>
      <c r="G19">
        <f>8*19</f>
        <v>152</v>
      </c>
    </row>
    <row r="20" spans="1:18" x14ac:dyDescent="0.35">
      <c r="A20" t="s">
        <v>39</v>
      </c>
      <c r="B20">
        <v>28740</v>
      </c>
      <c r="C20">
        <v>34360</v>
      </c>
      <c r="D20">
        <v>24020</v>
      </c>
      <c r="E20">
        <v>22040</v>
      </c>
      <c r="F20">
        <v>17180</v>
      </c>
      <c r="G20">
        <f>8*20</f>
        <v>160</v>
      </c>
    </row>
    <row r="21" spans="1:18" x14ac:dyDescent="0.35">
      <c r="A21" t="s">
        <v>42</v>
      </c>
      <c r="B21">
        <v>30177</v>
      </c>
      <c r="C21">
        <v>36078</v>
      </c>
      <c r="D21">
        <v>25221</v>
      </c>
      <c r="E21">
        <v>23142</v>
      </c>
      <c r="F21">
        <v>18039</v>
      </c>
      <c r="G21">
        <f>8*21</f>
        <v>168</v>
      </c>
    </row>
    <row r="22" spans="1:18" x14ac:dyDescent="0.35">
      <c r="A22" t="s">
        <v>43</v>
      </c>
      <c r="B22">
        <v>31614</v>
      </c>
      <c r="C22">
        <v>37796</v>
      </c>
      <c r="D22">
        <v>26422</v>
      </c>
      <c r="E22">
        <v>24244</v>
      </c>
      <c r="F22">
        <v>18898</v>
      </c>
      <c r="G22">
        <f>8*22</f>
        <v>176</v>
      </c>
    </row>
    <row r="24" spans="1:18" x14ac:dyDescent="0.35">
      <c r="A24" s="7" t="s">
        <v>20</v>
      </c>
      <c r="E24" s="7"/>
      <c r="F24" s="55"/>
      <c r="G24" s="7"/>
      <c r="H24" s="7"/>
      <c r="I24" s="7"/>
      <c r="J24" s="54"/>
      <c r="K24" s="7"/>
      <c r="M24" s="7"/>
      <c r="N24" s="55"/>
      <c r="P24" s="7"/>
      <c r="Q24" s="7"/>
      <c r="R24" s="7"/>
    </row>
    <row r="25" spans="1:18" x14ac:dyDescent="0.35">
      <c r="A25" t="s">
        <v>4</v>
      </c>
      <c r="B25">
        <v>2200</v>
      </c>
      <c r="C25">
        <v>258</v>
      </c>
    </row>
    <row r="26" spans="1:18" x14ac:dyDescent="0.35">
      <c r="A26" t="s">
        <v>5</v>
      </c>
      <c r="B26">
        <v>0</v>
      </c>
      <c r="C26">
        <v>0</v>
      </c>
    </row>
    <row r="44" spans="1:9" x14ac:dyDescent="0.35">
      <c r="E44" s="7"/>
      <c r="I44" s="7"/>
    </row>
    <row r="46" spans="1:9" x14ac:dyDescent="0.35">
      <c r="A46" t="s">
        <v>61</v>
      </c>
    </row>
    <row r="47" spans="1:9" x14ac:dyDescent="0.35">
      <c r="A47" t="s">
        <v>62</v>
      </c>
    </row>
    <row r="48" spans="1:9" x14ac:dyDescent="0.35">
      <c r="A48" t="s">
        <v>63</v>
      </c>
    </row>
    <row r="49" spans="1:1" x14ac:dyDescent="0.35">
      <c r="A49" t="s">
        <v>64</v>
      </c>
    </row>
    <row r="50" spans="1:1" x14ac:dyDescent="0.35">
      <c r="A50" t="s">
        <v>65</v>
      </c>
    </row>
    <row r="51" spans="1:1" x14ac:dyDescent="0.35">
      <c r="A51" t="s">
        <v>66</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Worksheets Home</vt:lpstr>
      <vt:lpstr>CFSP, CP, CI, HE, RMS</vt:lpstr>
      <vt:lpstr>Ph.D., Ed.D.</vt:lpstr>
      <vt:lpstr>ECSE, ELPS, TE</vt:lpstr>
      <vt:lpstr>On-Campus MLIS</vt:lpstr>
      <vt:lpstr>Online Programs</vt:lpstr>
      <vt:lpstr>Language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2026-06-03T21:51:33Z</dcterms:modified>
</cp:coreProperties>
</file>