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B19BA2C4-288C-40A4-8E52-187EE4B1C3CF}" xr6:coauthVersionLast="47" xr6:coauthVersionMax="47" xr10:uidLastSave="{00000000-0000-0000-0000-000000000000}"/>
  <workbookProtection workbookAlgorithmName="SHA-512" workbookHashValue="khaCgdU6yKAl1UThn3n9/ZS91DMjdqZzNNpOX7OboUW+Fxb1dDTnEKFVYVd3Ghi7iDjgB7Ny5P+BqCfSv91Ovw==" workbookSaltValue="6dcnJBwfAYdWzQfCJIr6iA==" workbookSpinCount="100000" lockStructure="1"/>
  <bookViews>
    <workbookView xWindow="35340" yWindow="4200" windowWidth="19125" windowHeight="9660" tabRatio="721" xr2:uid="{00000000-000D-0000-FFFF-FFFF00000000}"/>
  </bookViews>
  <sheets>
    <sheet name="Worksheets Home" sheetId="4" r:id="rId1"/>
    <sheet name="Cyber Sec." sheetId="34" r:id="rId2"/>
    <sheet name="Data Sci" sheetId="35" r:id="rId3"/>
    <sheet name="All Other" sheetId="36" r:id="rId4"/>
    <sheet name="Online" sheetId="15" r:id="rId5"/>
    <sheet name="Language" sheetId="37" state="hidden" r:id="rId6"/>
    <sheet name="Data" sheetId="31" state="hidden" r:id="rId7"/>
  </sheets>
  <definedNames>
    <definedName name="Credits" localSheetId="3">#REF!</definedName>
    <definedName name="Credits" localSheetId="1">#REF!</definedName>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15" l="1"/>
  <c r="T15" i="15" s="1"/>
  <c r="Q9" i="15"/>
  <c r="Q15" i="15" s="1"/>
  <c r="S9" i="15"/>
  <c r="S15" i="15" s="1"/>
  <c r="R9" i="15"/>
  <c r="R15" i="15" s="1"/>
  <c r="R18" i="36"/>
  <c r="S8" i="36"/>
  <c r="S18" i="36" s="1"/>
  <c r="R8" i="36"/>
  <c r="Q8" i="36"/>
  <c r="Q18" i="36" s="1"/>
  <c r="S18" i="35"/>
  <c r="R18" i="35"/>
  <c r="S8" i="35"/>
  <c r="R8" i="35"/>
  <c r="Q8" i="35"/>
  <c r="S8" i="34"/>
  <c r="S18" i="34" s="1"/>
  <c r="R8" i="34"/>
  <c r="R18" i="34" s="1"/>
  <c r="Q8" i="34"/>
  <c r="Q18" i="34" s="1"/>
  <c r="N10" i="35"/>
  <c r="L10" i="35"/>
  <c r="J10" i="35"/>
  <c r="N15" i="35"/>
  <c r="L15" i="35"/>
  <c r="J15" i="35"/>
  <c r="N15" i="36"/>
  <c r="L15" i="36"/>
  <c r="J15" i="36"/>
  <c r="E22" i="31"/>
  <c r="E19" i="31"/>
  <c r="E6" i="31"/>
  <c r="E7" i="31"/>
  <c r="E8" i="31"/>
  <c r="E9" i="31"/>
  <c r="E10" i="31"/>
  <c r="E11" i="31"/>
  <c r="E12" i="31" s="1"/>
  <c r="E5" i="31"/>
  <c r="Q18" i="35" l="1"/>
  <c r="P21" i="35" s="1"/>
  <c r="P18" i="15"/>
  <c r="P21" i="36"/>
  <c r="P21" i="34"/>
  <c r="N15" i="34"/>
  <c r="L15" i="34"/>
  <c r="J15" i="34"/>
  <c r="O12" i="15"/>
  <c r="M12" i="15"/>
  <c r="K12" i="15"/>
  <c r="I12" i="15"/>
  <c r="O11" i="15"/>
  <c r="M11" i="15"/>
  <c r="K11" i="15"/>
  <c r="I11" i="15"/>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H24" i="35"/>
  <c r="N23" i="35"/>
  <c r="L23" i="35"/>
  <c r="J23" i="35"/>
  <c r="N22" i="35"/>
  <c r="L22" i="35"/>
  <c r="J22" i="35"/>
  <c r="N21" i="35"/>
  <c r="L21" i="35"/>
  <c r="J21" i="35"/>
  <c r="N20" i="35"/>
  <c r="L20" i="35"/>
  <c r="J20" i="35"/>
  <c r="N19" i="35"/>
  <c r="L19" i="35"/>
  <c r="J19" i="35"/>
  <c r="N14" i="35"/>
  <c r="J14" i="35"/>
  <c r="N13" i="35"/>
  <c r="L13" i="35"/>
  <c r="J13" i="35"/>
  <c r="N12" i="35"/>
  <c r="L12" i="35"/>
  <c r="J12" i="35"/>
  <c r="N13" i="34"/>
  <c r="L13" i="34"/>
  <c r="J13" i="34"/>
  <c r="H14" i="36" l="1"/>
  <c r="N16" i="35"/>
  <c r="H12" i="36"/>
  <c r="H15" i="36"/>
  <c r="N16" i="36"/>
  <c r="L16" i="36"/>
  <c r="L25" i="36"/>
  <c r="H21" i="36"/>
  <c r="J25" i="36"/>
  <c r="H13" i="36"/>
  <c r="H22" i="36"/>
  <c r="N25" i="36"/>
  <c r="H10" i="36"/>
  <c r="J16" i="36"/>
  <c r="H14" i="35"/>
  <c r="H15" i="35"/>
  <c r="L25" i="35"/>
  <c r="J25" i="35"/>
  <c r="H22" i="35"/>
  <c r="H12" i="35"/>
  <c r="H21" i="35"/>
  <c r="H13" i="35"/>
  <c r="L16" i="35"/>
  <c r="N25" i="35"/>
  <c r="H10" i="35"/>
  <c r="J16" i="35"/>
  <c r="N27" i="35" l="1"/>
  <c r="N27" i="36"/>
  <c r="H25" i="36"/>
  <c r="L27" i="36"/>
  <c r="J27" i="36"/>
  <c r="H16" i="36"/>
  <c r="H25" i="35"/>
  <c r="J27" i="35"/>
  <c r="L27" i="35"/>
  <c r="H16" i="35"/>
  <c r="H27" i="35" l="1"/>
  <c r="H27" i="36"/>
  <c r="N12" i="34" l="1"/>
  <c r="L12" i="34"/>
  <c r="N10" i="34"/>
  <c r="L10" i="34"/>
  <c r="J10" i="34"/>
  <c r="J12" i="34"/>
  <c r="O19" i="15"/>
  <c r="M19" i="15"/>
  <c r="K19" i="15"/>
  <c r="I19" i="15"/>
  <c r="O18" i="15"/>
  <c r="M18" i="15"/>
  <c r="K18" i="15"/>
  <c r="I18" i="15"/>
  <c r="N22" i="34"/>
  <c r="L22" i="34"/>
  <c r="J22" i="34"/>
  <c r="N21" i="34"/>
  <c r="L21" i="34"/>
  <c r="J21" i="34"/>
  <c r="H24" i="34" l="1"/>
  <c r="N23" i="34"/>
  <c r="L23" i="34"/>
  <c r="J23" i="34"/>
  <c r="N20" i="34"/>
  <c r="L20" i="34"/>
  <c r="J20" i="34"/>
  <c r="N19" i="34"/>
  <c r="L19" i="34"/>
  <c r="J19" i="34"/>
  <c r="N14" i="34"/>
  <c r="J14" i="34"/>
  <c r="H21" i="34" l="1"/>
  <c r="N25" i="34"/>
  <c r="H13" i="34"/>
  <c r="H15" i="34"/>
  <c r="L25" i="34"/>
  <c r="H14" i="34"/>
  <c r="J25" i="34"/>
  <c r="H22" i="34"/>
  <c r="N16" i="34"/>
  <c r="L16" i="34"/>
  <c r="H12" i="34"/>
  <c r="J16" i="34"/>
  <c r="H10" i="34"/>
  <c r="H25" i="34" l="1"/>
  <c r="N27" i="34"/>
  <c r="L27" i="34"/>
  <c r="J27" i="34"/>
  <c r="H16" i="34"/>
  <c r="H27" i="34" l="1"/>
  <c r="G19" i="15"/>
  <c r="G18" i="15"/>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<sst xmlns="http://schemas.openxmlformats.org/spreadsheetml/2006/main" count="201" uniqueCount="90">
  <si>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</si>
  <si>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</si>
  <si>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</si>
  <si>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</si>
  <si>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</si>
  <si>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</si>
  <si>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</si>
  <si>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</si>
  <si>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</si>
  <si>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</si>
  <si>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</si>
  <si>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</si>
  <si>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</si>
  <si>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</si>
  <si>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</si>
  <si>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</si>
  <si>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</si>
  <si>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</si>
  <si>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</si>
  <si>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</si>
  <si>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</si>
  <si>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</si>
  <si>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</si>
  <si>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</si>
  <si>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</si>
  <si>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</si>
  <si>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</si>
  <si>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</si>
  <si>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</si>
  <si>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</si>
  <si>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</si>
  <si>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</si>
  <si>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</si>
  <si>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</si>
  <si>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</si>
  <si>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</si>
  <si>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</si>
  <si>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</si>
  <si>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</si>
  <si>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</si>
  <si>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</si>
  <si>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</si>
  <si>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</si>
  <si>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</si>
  <si>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</si>
  <si>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Choose Your Program:</t>
  </si>
  <si>
    <t>All other programs</t>
  </si>
  <si>
    <t>Tuition for the 2023-2024 academic year is $1,612 per credit.</t>
  </si>
  <si>
    <t>Tuition for the 2023-2024 academic year is $806 per credit.</t>
  </si>
  <si>
    <t>Tuition for the 2023-2024 academic year is $1,178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</si>
  <si>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</si>
  <si>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</si>
  <si>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</si>
  <si>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</si>
  <si>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</si>
  <si>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</si>
  <si>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</si>
  <si>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</si>
  <si>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Online Programs</t>
  </si>
  <si>
    <t>MS in Cyber Security</t>
  </si>
  <si>
    <t>MS in Data Science - On-Campus</t>
  </si>
  <si>
    <t>$1,718/cr</t>
  </si>
  <si>
    <t>$1,256/cr</t>
  </si>
  <si>
    <t>$859/cr</t>
  </si>
  <si>
    <r>
      <t xml:space="preserve">2026-27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</si>
  <si>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</si>
  <si>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Online Programs</t>
  </si>
  <si>
    <t>FALL 2026:</t>
  </si>
  <si>
    <t>WINTER 2027:</t>
  </si>
  <si>
    <t>SPRING 2027:</t>
  </si>
  <si>
    <t>SUMMER 2027:</t>
  </si>
  <si>
    <t>FALL 2026</t>
  </si>
  <si>
    <t>WINTER 2027</t>
  </si>
  <si>
    <t>SPRING 2027</t>
  </si>
  <si>
    <t>SUMMER 2027</t>
  </si>
  <si>
    <r>
      <t>1</t>
    </r>
    <r>
      <rPr>
        <sz val="11"/>
        <color theme="1"/>
        <rFont val="Calibri"/>
        <family val="2"/>
        <scheme val="minor"/>
      </rPr>
      <t>Tuition for the 2026-2027 academic year is $859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</si>
  <si>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</si>
  <si>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in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</si>
  <si>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Most Programs</t>
  </si>
  <si>
    <t>Tuition for the 2026-2027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</si>
  <si>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</si>
  <si>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</si>
  <si>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</si>
  <si>
    <t>2026-27 Estimated Billing Worksheet
MS in Data Science (on-campus)</t>
  </si>
  <si>
    <t>Tuition for the 2026-2027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</si>
  <si>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</si>
  <si>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</si>
  <si>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MS in Cyber Security</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</si>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</sst>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8">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0" fontId="2" fillId="0" borderId="0" xfId="0" applyFont="1" applyAlignment="1">
      <alignment horizontal="right" vertical="top"/>
    </xf>
    <xf numFmtId="0" fontId="2" fillId="0" borderId="0" xfId="0" applyFont="1" applyAlignment="1">
      <alignment horizontal="right"/>
    </xf>
    <xf numFmtId="44" fontId="0" fillId="4" borderId="9" xfId="1" applyFont="1" applyFill="1" applyBorder="1" applyProtection="1">
      <protection locked="0"/>
    </xf>
    <xf numFmtId="0" fontId="0" fillId="0" borderId="11" xfId="0" applyBorder="1"/>
    <xf numFmtId="0" fontId="2" fillId="5" borderId="0" xfId="0" applyFont="1" applyFill="1" applyAlignment="1">
      <alignment horizontal="right"/>
    </xf>
    <xf numFmtId="0" fontId="0" fillId="5" borderId="0" xfId="0" applyFill="1"/>
    <xf numFmtId="0" fontId="18" fillId="0" borderId="0" xfId="0" applyFont="1" applyAlignment="1">
      <alignment horizontal="center"/>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1973593</xdr:colOff>
      <xdr:row>1</xdr:row>
      <xdr:rowOff>561975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3593" cy="457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AA97A05-A96F-4516-8AFE-EE6FEE284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8A97F29-2266-4EE0-A56B-BB1603811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744710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election activeCell="B7" sqref="B7"/>
    </sheetView>
  </sheetViews>
  <sheetFormatPr defaultColWidth="8.90625" defaultRowHeight="14.5" x14ac:dyDescent="0.35"/>
  <cols>
    <col min="1" max="1" width="4.08984375" customWidth="1"/>
    <col min="2" max="2" width="74.90625" customWidth="1"/>
    <col min="3" max="3" width="12.90625" style="5" customWidth="1"/>
    <col min="4" max="4" width="26.453125" customWidth="1"/>
  </cols>
  <sheetData>
    <row r="1" spans="1:4" ht="17.25" customHeight="1" x14ac:dyDescent="0.35">
      <c r="A1" s="41"/>
    </row>
    <row r="2" spans="1:4" ht="47.25" customHeight="1" x14ac:dyDescent="0.5">
      <c r="B2" s="64" t="s">
        <v>64</v>
      </c>
      <c r="C2" s="65"/>
      <c r="D2" s="65"/>
    </row>
    <row r="3" spans="1:4" ht="8.25" customHeight="1" x14ac:dyDescent="0.35">
      <c r="B3" s="19"/>
      <c r="C3" s="21"/>
      <c r="D3" s="21"/>
    </row>
    <row r="4" spans="1:4" ht="66.75" customHeight="1" x14ac:dyDescent="0.35">
      <c r="B4" s="66" t="s">
        <v>65</v>
      </c>
      <c r="C4" s="66"/>
      <c r="D4" s="66"/>
    </row>
    <row r="5" spans="1:4" ht="21.75" customHeight="1" x14ac:dyDescent="0.35">
      <c r="C5"/>
    </row>
    <row r="6" spans="1:4" ht="27" customHeight="1" x14ac:dyDescent="0.35">
      <c r="B6" s="39" t="s">
        <v>45</v>
      </c>
      <c r="C6"/>
    </row>
    <row r="7" spans="1:4" x14ac:dyDescent="0.35">
      <c r="B7" s="40" t="s">
        <v>59</v>
      </c>
    </row>
    <row r="8" spans="1:4" x14ac:dyDescent="0.35">
      <c r="B8" s="40" t="s">
        <v>60</v>
      </c>
    </row>
    <row r="9" spans="1:4" x14ac:dyDescent="0.35">
      <c r="B9" s="40" t="s">
        <v>58</v>
      </c>
    </row>
    <row r="10" spans="1:4" x14ac:dyDescent="0.35">
      <c r="B10" s="40" t="s">
        <v>46</v>
      </c>
    </row>
    <row r="16" spans="1:4" x14ac:dyDescent="0.35">
      <c r="B16" s="63" t="s">
        <v>14</v>
      </c>
      <c r="C16" s="63"/>
      <c r="D16" s="63"/>
    </row>
  </sheetData>
  <sheetProtection algorithmName="SHA-512" hashValue="FlEHHWwqy1In8ubH5+uh5K4YH9kZctqGECM+M2IFA/jx4eXty2sqkQ4v5ulBZDF/yb1s2u1aa9tFnU2s5JaHdg==" saltValue="vi2TGBqqH1IrZFtjDHjKiA==" spinCount="100000" sheet="1" selectLockedCells="1"/>
  <mergeCells count="3">
    <mergeCell ref="B16:D16"/>
    <mergeCell ref="B2:D2"/>
    <mergeCell ref="B4:D4"/>
  </mergeCells>
  <hyperlinks>
    <hyperlink ref="B8" location="'Data Sci'!A1" display="Data Science - On-Campus Program" xr:uid="{00000000-0004-0000-0000-000000000000}"/>
    <hyperlink ref="B9" location="Online!A1" display="Online Programs"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7"/>
  <sheetViews>
    <sheetView showGridLines="0" showRowColHeaders="0" showRuler="0" zoomScaleNormal="100" workbookViewId="0">
      <selection activeCell="J6" sqref="J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71" t="s">
        <v>87</v>
      </c>
      <c r="I2" s="72"/>
      <c r="J2" s="72"/>
      <c r="K2" s="72"/>
      <c r="L2" s="72"/>
      <c r="M2" s="72"/>
      <c r="N2" s="72"/>
      <c r="O2" s="72"/>
    </row>
    <row r="3" spans="2:19" ht="8.25" customHeight="1" x14ac:dyDescent="0.35">
      <c r="B3" s="19"/>
      <c r="C3" s="19"/>
      <c r="D3" s="19"/>
      <c r="E3" s="19"/>
      <c r="F3" s="19"/>
      <c r="G3" s="19"/>
      <c r="H3" s="20"/>
      <c r="I3" s="21"/>
      <c r="J3" s="21"/>
      <c r="K3" s="21"/>
      <c r="L3" s="21"/>
      <c r="M3" s="21"/>
      <c r="N3" s="21"/>
      <c r="O3" s="21"/>
    </row>
    <row r="4" spans="2:19" ht="15.75" customHeight="1" x14ac:dyDescent="0.35">
      <c r="J4" s="43"/>
      <c r="L4" s="43"/>
      <c r="N4" s="43"/>
    </row>
    <row r="5" spans="2:19" ht="15.75" customHeight="1" x14ac:dyDescent="0.35">
      <c r="J5" s="43" t="s">
        <v>67</v>
      </c>
      <c r="L5" s="43" t="s">
        <v>68</v>
      </c>
      <c r="N5" s="43" t="s">
        <v>69</v>
      </c>
    </row>
    <row r="6" spans="2:19" ht="18" customHeight="1" x14ac:dyDescent="0.45">
      <c r="D6" s="6" t="s">
        <v>15</v>
      </c>
      <c r="E6" s="27"/>
      <c r="F6" s="27"/>
      <c r="G6" s="27"/>
      <c r="H6" s="27"/>
      <c r="I6" s="27"/>
      <c r="J6" s="42" t="s">
        <v>51</v>
      </c>
      <c r="L6" s="42" t="s">
        <v>51</v>
      </c>
      <c r="M6" s="22"/>
      <c r="N6" s="42" t="s">
        <v>51</v>
      </c>
      <c r="O6" s="27"/>
    </row>
    <row r="7" spans="2:19" ht="6" customHeight="1" x14ac:dyDescent="0.35"/>
    <row r="8" spans="2:19" ht="15" thickBot="1" x14ac:dyDescent="0.4">
      <c r="B8" s="1" t="s">
        <v>7</v>
      </c>
      <c r="C8" s="1"/>
      <c r="D8" s="2"/>
      <c r="E8" s="2"/>
      <c r="F8" s="2"/>
      <c r="G8" s="2"/>
      <c r="H8" s="4" t="s">
        <v>3</v>
      </c>
      <c r="I8" s="3"/>
      <c r="J8" s="4" t="s">
        <v>71</v>
      </c>
      <c r="K8" s="3"/>
      <c r="L8" s="4" t="s">
        <v>72</v>
      </c>
      <c r="M8" s="4"/>
      <c r="N8" s="4" t="s">
        <v>73</v>
      </c>
      <c r="O8" s="2"/>
      <c r="Q8" s="62" t="str">
        <f>IFERROR(_xlfn.NUMBERVALUE(TRIM(LEFT(J6,2))),"")</f>
        <v/>
      </c>
      <c r="R8" s="62" t="str">
        <f>IFERROR(_xlfn.NUMBERVALUE(TRIM(LEFT(L6,2))),"")</f>
        <v/>
      </c>
      <c r="S8" s="62" t="str">
        <f>IFERROR(_xlfn.NUMBERVALUE(TRIM(LEFT(N6,2))),"")</f>
        <v/>
      </c>
    </row>
    <row r="9" spans="2:19" ht="9" customHeight="1" x14ac:dyDescent="0.35"/>
    <row r="10" spans="2:19" ht="21.75" customHeight="1" x14ac:dyDescent="0.35">
      <c r="B10" s="9" t="s">
        <v>1</v>
      </c>
      <c r="C10" s="9"/>
      <c r="D10" s="73"/>
      <c r="E10" s="73"/>
      <c r="F10" s="10"/>
      <c r="G10" s="10"/>
      <c r="H10" s="11">
        <f>J10+L10+N10</f>
        <v>0</v>
      </c>
      <c r="I10" s="10"/>
      <c r="J10" s="11">
        <f>VLOOKUP(J6,Data!A2:E22,4,FALSE)</f>
        <v>0</v>
      </c>
      <c r="K10" s="10"/>
      <c r="L10" s="11">
        <f>VLOOKUP(L6,Data!A2:E22,4,FALSE)</f>
        <v>0</v>
      </c>
      <c r="M10" s="11"/>
      <c r="N10" s="11">
        <f>VLOOKUP(N6,Data!A2:E22,4,FALSE)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74" t="s">
        <v>44</v>
      </c>
      <c r="C14" s="74"/>
      <c r="D14" s="74"/>
      <c r="E14" s="75"/>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6" t="s">
        <v>53</v>
      </c>
      <c r="C15" s="76"/>
      <c r="D15" s="76"/>
      <c r="E15" s="76"/>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71</v>
      </c>
      <c r="K18" s="3"/>
      <c r="L18" s="4" t="s">
        <v>72</v>
      </c>
      <c r="M18" s="4"/>
      <c r="N18" s="4" t="s">
        <v>73</v>
      </c>
      <c r="O18" s="2"/>
      <c r="Q18" s="62">
        <f>IF($J$6="not enrolled",1,IF(Q8&lt;8,1,0))</f>
        <v>0</v>
      </c>
      <c r="R18" s="62">
        <f>IF($L$6="not enrolled",1,IF(R8&lt;8,1,0))</f>
        <v>0</v>
      </c>
      <c r="S18" s="62">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7" t="str">
        <f>IFERROR(IF(SUM($Q$18:$T$18)=0,"",Language!$A$1),"")</f>
        <v/>
      </c>
      <c r="Q21" s="67"/>
      <c r="R21" s="67"/>
      <c r="S21" s="67"/>
      <c r="T21" s="67"/>
      <c r="U21" s="67"/>
      <c r="V21" s="67"/>
      <c r="W21" s="67"/>
      <c r="X21" s="67"/>
    </row>
    <row r="22" spans="2:24" ht="21.75" customHeight="1" x14ac:dyDescent="0.3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7"/>
      <c r="Q22" s="67"/>
      <c r="R22" s="67"/>
      <c r="S22" s="67"/>
      <c r="T22" s="67"/>
      <c r="U22" s="67"/>
      <c r="V22" s="67"/>
      <c r="W22" s="67"/>
      <c r="X22" s="67"/>
    </row>
    <row r="23" spans="2:24" ht="21.75" customHeight="1" x14ac:dyDescent="0.35">
      <c r="B23" s="68" t="s">
        <v>21</v>
      </c>
      <c r="C23" s="68"/>
      <c r="D23" s="68"/>
      <c r="E23" s="68"/>
      <c r="F23" s="68"/>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69" t="s">
        <v>22</v>
      </c>
      <c r="C24" s="69"/>
      <c r="D24" s="69"/>
      <c r="E24" s="69"/>
      <c r="F24" s="69"/>
      <c r="G24" s="69"/>
      <c r="H24" s="26">
        <f>J24+L24+N24</f>
        <v>0</v>
      </c>
      <c r="I24" s="25"/>
      <c r="J24" s="18"/>
      <c r="K24" s="25"/>
      <c r="L24" s="18"/>
      <c r="M24" s="32"/>
      <c r="N24" s="48"/>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7">
        <v>1</v>
      </c>
      <c r="C30" t="s">
        <v>84</v>
      </c>
      <c r="D30" s="46"/>
      <c r="E30" s="46"/>
      <c r="F30" s="46"/>
      <c r="G30" s="46"/>
      <c r="H30" s="46"/>
      <c r="I30" s="46"/>
      <c r="J30" s="46"/>
      <c r="K30" s="46"/>
      <c r="L30" s="46"/>
      <c r="M30" s="46"/>
      <c r="N30" s="46"/>
      <c r="O30" s="46"/>
    </row>
    <row r="31" spans="2:24" ht="18" customHeight="1" x14ac:dyDescent="0.35">
      <c r="B31" s="45">
        <v>2</v>
      </c>
      <c r="C31" t="s">
        <v>80</v>
      </c>
      <c r="H31"/>
      <c r="J31"/>
      <c r="L31"/>
      <c r="M31"/>
      <c r="N31"/>
    </row>
    <row r="32" spans="2:24" ht="32.25" customHeight="1" x14ac:dyDescent="0.35">
      <c r="B32" s="44">
        <v>3</v>
      </c>
      <c r="C32" s="70" t="s">
        <v>88</v>
      </c>
      <c r="D32" s="70"/>
      <c r="E32" s="70"/>
      <c r="F32" s="70"/>
      <c r="G32" s="70"/>
      <c r="H32" s="70"/>
      <c r="I32" s="70"/>
      <c r="J32" s="70"/>
      <c r="K32" s="70"/>
      <c r="L32" s="70"/>
      <c r="M32" s="70"/>
      <c r="N32" s="70"/>
      <c r="O32" s="70"/>
    </row>
    <row r="33" spans="2:15" ht="33" customHeight="1" x14ac:dyDescent="0.35">
      <c r="B33" s="44">
        <v>4</v>
      </c>
      <c r="C33" s="70" t="s">
        <v>56</v>
      </c>
      <c r="D33" s="70"/>
      <c r="E33" s="70"/>
      <c r="F33" s="70"/>
      <c r="G33" s="70"/>
      <c r="H33" s="70"/>
      <c r="I33" s="70"/>
      <c r="J33" s="70"/>
      <c r="K33" s="70"/>
      <c r="L33" s="70"/>
      <c r="M33" s="70"/>
      <c r="N33" s="70"/>
      <c r="O33" s="70"/>
    </row>
    <row r="34" spans="2:15" ht="66.75" customHeight="1" x14ac:dyDescent="0.35">
      <c r="B34" s="44">
        <v>5</v>
      </c>
      <c r="C34" s="70" t="s">
        <v>82</v>
      </c>
      <c r="D34" s="70"/>
      <c r="E34" s="70"/>
      <c r="F34" s="70"/>
      <c r="G34" s="70"/>
      <c r="H34" s="70"/>
      <c r="I34" s="70"/>
      <c r="J34" s="70"/>
      <c r="K34" s="70"/>
      <c r="L34" s="70"/>
      <c r="M34" s="70"/>
      <c r="N34" s="70"/>
      <c r="O34" s="70"/>
    </row>
    <row r="35" spans="2:15" ht="21.75" customHeight="1" x14ac:dyDescent="0.35"/>
    <row r="37" spans="2:15" x14ac:dyDescent="0.35">
      <c r="B37" s="63" t="s">
        <v>14</v>
      </c>
      <c r="C37" s="63"/>
      <c r="D37" s="63"/>
      <c r="E37" s="63"/>
      <c r="F37" s="63"/>
      <c r="G37" s="63"/>
      <c r="H37" s="63"/>
      <c r="I37" s="63"/>
      <c r="J37" s="63"/>
      <c r="K37" s="63"/>
      <c r="L37" s="63"/>
      <c r="M37" s="63"/>
      <c r="N37" s="63"/>
      <c r="O37" s="63"/>
    </row>
  </sheetData>
  <sheetProtection algorithmName="SHA-512" hashValue="scWVFIuESFnqI0YcWTwVAclFhQ5QjhF5ctFL4cP8im3bsGts4nGlTz5RY19f6kXfIE7DnxzYHhudwgPaX+fAdw==" saltValue="xlzD6peTP4PZY9g0IepIfA==" spinCount="100000" sheet="1" objects="1" scenarios="1" selectLockedCells="1"/>
  <mergeCells count="11">
    <mergeCell ref="H2:O2"/>
    <mergeCell ref="D10:E10"/>
    <mergeCell ref="B14:E14"/>
    <mergeCell ref="B15:E15"/>
    <mergeCell ref="C33:O33"/>
    <mergeCell ref="C32:O32"/>
    <mergeCell ref="P21:X22"/>
    <mergeCell ref="B23:F23"/>
    <mergeCell ref="B24:G24"/>
    <mergeCell ref="C34:O34"/>
    <mergeCell ref="B37:O37"/>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Data!$A$25:$A$26</xm:f>
          </x14:formula1>
          <xm:sqref>F14</xm:sqref>
        </x14:dataValidation>
        <x14:dataValidation type="list" allowBlank="1" showInputMessage="1" showErrorMessage="1" xr:uid="{00000000-0002-0000-0100-000002000000}">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5584-B156-4E97-B2C2-4091B6344F3B}">
  <sheetPr>
    <pageSetUpPr fitToPage="1"/>
  </sheetPr>
  <dimension ref="B1:X37"/>
  <sheetViews>
    <sheetView showGridLines="0" showRowColHeaders="0" showRuler="0" zoomScaleNormal="100" workbookViewId="0">
      <selection activeCell="J6" sqref="J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71" t="s">
        <v>83</v>
      </c>
      <c r="I2" s="72"/>
      <c r="J2" s="72"/>
      <c r="K2" s="72"/>
      <c r="L2" s="72"/>
      <c r="M2" s="72"/>
      <c r="N2" s="72"/>
      <c r="O2" s="72"/>
    </row>
    <row r="3" spans="2:19" ht="8.25" customHeight="1" x14ac:dyDescent="0.35">
      <c r="B3" s="19"/>
      <c r="C3" s="19"/>
      <c r="D3" s="19"/>
      <c r="E3" s="19"/>
      <c r="F3" s="19"/>
      <c r="G3" s="19"/>
      <c r="H3" s="20"/>
      <c r="I3" s="21"/>
      <c r="J3" s="21"/>
      <c r="K3" s="21"/>
      <c r="L3" s="21"/>
      <c r="M3" s="21"/>
      <c r="N3" s="21"/>
      <c r="O3" s="21"/>
    </row>
    <row r="4" spans="2:19" ht="15.75" customHeight="1" x14ac:dyDescent="0.35">
      <c r="J4" s="43"/>
      <c r="L4" s="43"/>
      <c r="N4" s="43"/>
    </row>
    <row r="5" spans="2:19" ht="15.75" customHeight="1" x14ac:dyDescent="0.35">
      <c r="J5" s="43" t="s">
        <v>67</v>
      </c>
      <c r="L5" s="43" t="s">
        <v>68</v>
      </c>
      <c r="N5" s="43" t="s">
        <v>69</v>
      </c>
    </row>
    <row r="6" spans="2:19" ht="18" customHeight="1" x14ac:dyDescent="0.45">
      <c r="D6" s="6" t="s">
        <v>15</v>
      </c>
      <c r="E6" s="27"/>
      <c r="F6" s="27"/>
      <c r="G6" s="27"/>
      <c r="H6" s="27"/>
      <c r="I6" s="27"/>
      <c r="J6" s="42" t="s">
        <v>51</v>
      </c>
      <c r="L6" s="42" t="s">
        <v>51</v>
      </c>
      <c r="M6" s="22"/>
      <c r="N6" s="42" t="s">
        <v>51</v>
      </c>
      <c r="O6" s="27"/>
    </row>
    <row r="7" spans="2:19" ht="6" customHeight="1" x14ac:dyDescent="0.35"/>
    <row r="8" spans="2:19" ht="15" thickBot="1" x14ac:dyDescent="0.4">
      <c r="B8" s="1" t="s">
        <v>7</v>
      </c>
      <c r="C8" s="1"/>
      <c r="D8" s="2"/>
      <c r="E8" s="2"/>
      <c r="F8" s="2"/>
      <c r="G8" s="2"/>
      <c r="H8" s="4" t="s">
        <v>3</v>
      </c>
      <c r="I8" s="3"/>
      <c r="J8" s="4" t="s">
        <v>71</v>
      </c>
      <c r="K8" s="3"/>
      <c r="L8" s="4" t="s">
        <v>72</v>
      </c>
      <c r="M8" s="4"/>
      <c r="N8" s="4" t="s">
        <v>73</v>
      </c>
      <c r="O8" s="2"/>
      <c r="Q8" s="62" t="str">
        <f>IFERROR(_xlfn.NUMBERVALUE(TRIM(LEFT(J6,2))),"")</f>
        <v/>
      </c>
      <c r="R8" s="62" t="str">
        <f>IFERROR(_xlfn.NUMBERVALUE(TRIM(LEFT(L6,2))),"")</f>
        <v/>
      </c>
      <c r="S8" s="62" t="str">
        <f>IFERROR(_xlfn.NUMBERVALUE(TRIM(LEFT(N6,2))),"")</f>
        <v/>
      </c>
    </row>
    <row r="9" spans="2:19" ht="9" customHeight="1" x14ac:dyDescent="0.35"/>
    <row r="10" spans="2:19" ht="21.75" customHeight="1" x14ac:dyDescent="0.35">
      <c r="B10" s="9" t="s">
        <v>1</v>
      </c>
      <c r="C10" s="9"/>
      <c r="D10" s="73"/>
      <c r="E10" s="73"/>
      <c r="F10" s="10"/>
      <c r="G10" s="10"/>
      <c r="H10" s="11">
        <f>J10+L10+N10</f>
        <v>0</v>
      </c>
      <c r="I10" s="10"/>
      <c r="J10" s="11">
        <f>VLOOKUP(J6,Data!A2:E22,4,FALSE)</f>
        <v>0</v>
      </c>
      <c r="K10" s="10"/>
      <c r="L10" s="11">
        <f>VLOOKUP(L6,Data!A2:E22,4,FALSE)</f>
        <v>0</v>
      </c>
      <c r="M10" s="11"/>
      <c r="N10" s="11">
        <f>VLOOKUP(N6,Data!A2:E22,4,FALSE)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74" t="s">
        <v>44</v>
      </c>
      <c r="C14" s="74"/>
      <c r="D14" s="74"/>
      <c r="E14" s="75"/>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6" t="s">
        <v>53</v>
      </c>
      <c r="C15" s="76"/>
      <c r="D15" s="76"/>
      <c r="E15" s="76"/>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71</v>
      </c>
      <c r="K18" s="3"/>
      <c r="L18" s="4" t="s">
        <v>72</v>
      </c>
      <c r="M18" s="4"/>
      <c r="N18" s="4" t="s">
        <v>73</v>
      </c>
      <c r="O18" s="2"/>
      <c r="Q18" s="62">
        <f>IF($J$6="not enrolled",1,IF(Q8&lt;8,1,0))</f>
        <v>0</v>
      </c>
      <c r="R18" s="62">
        <f>IF($L$6="not enrolled",1,IF(R8&lt;8,1,0))</f>
        <v>0</v>
      </c>
      <c r="S18" s="62">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7" t="str">
        <f>IFERROR(IF(SUM($Q$18:$T$18)=0,"",Language!$A$1),"")</f>
        <v/>
      </c>
      <c r="Q21" s="67"/>
      <c r="R21" s="67"/>
      <c r="S21" s="67"/>
      <c r="T21" s="67"/>
      <c r="U21" s="67"/>
      <c r="V21" s="67"/>
      <c r="W21" s="67"/>
      <c r="X21" s="67"/>
    </row>
    <row r="22" spans="2:24" ht="21.75" customHeight="1" x14ac:dyDescent="0.3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7"/>
      <c r="Q22" s="67"/>
      <c r="R22" s="67"/>
      <c r="S22" s="67"/>
      <c r="T22" s="67"/>
      <c r="U22" s="67"/>
      <c r="V22" s="67"/>
      <c r="W22" s="67"/>
      <c r="X22" s="67"/>
    </row>
    <row r="23" spans="2:24" ht="21.75" customHeight="1" x14ac:dyDescent="0.35">
      <c r="B23" s="68" t="s">
        <v>21</v>
      </c>
      <c r="C23" s="68"/>
      <c r="D23" s="68"/>
      <c r="E23" s="68"/>
      <c r="F23" s="68"/>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69" t="s">
        <v>22</v>
      </c>
      <c r="C24" s="69"/>
      <c r="D24" s="69"/>
      <c r="E24" s="69"/>
      <c r="F24" s="69"/>
      <c r="G24" s="69"/>
      <c r="H24" s="26">
        <f>J24+L24+N24</f>
        <v>0</v>
      </c>
      <c r="I24" s="25"/>
      <c r="J24" s="18"/>
      <c r="K24" s="25"/>
      <c r="L24" s="18"/>
      <c r="M24" s="32"/>
      <c r="N24" s="48"/>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7">
        <v>1</v>
      </c>
      <c r="C30" t="s">
        <v>84</v>
      </c>
      <c r="D30" s="46"/>
      <c r="E30" s="46"/>
      <c r="F30" s="46"/>
      <c r="G30" s="46"/>
      <c r="H30" s="46"/>
      <c r="I30" s="46"/>
      <c r="J30" s="46"/>
      <c r="K30" s="46"/>
      <c r="L30" s="46"/>
      <c r="M30" s="46"/>
      <c r="N30" s="46"/>
      <c r="O30" s="46"/>
    </row>
    <row r="31" spans="2:24" ht="18" customHeight="1" x14ac:dyDescent="0.35">
      <c r="B31" s="45">
        <v>2</v>
      </c>
      <c r="C31" t="s">
        <v>80</v>
      </c>
      <c r="H31"/>
      <c r="J31"/>
      <c r="L31"/>
      <c r="M31"/>
      <c r="N31"/>
    </row>
    <row r="32" spans="2:24" ht="32.25" customHeight="1" x14ac:dyDescent="0.35">
      <c r="B32" s="44">
        <v>3</v>
      </c>
      <c r="C32" s="70" t="s">
        <v>85</v>
      </c>
      <c r="D32" s="70"/>
      <c r="E32" s="70"/>
      <c r="F32" s="70"/>
      <c r="G32" s="70"/>
      <c r="H32" s="70"/>
      <c r="I32" s="70"/>
      <c r="J32" s="70"/>
      <c r="K32" s="70"/>
      <c r="L32" s="70"/>
      <c r="M32" s="70"/>
      <c r="N32" s="70"/>
      <c r="O32" s="70"/>
    </row>
    <row r="33" spans="2:15" ht="33" customHeight="1" x14ac:dyDescent="0.35">
      <c r="B33" s="44">
        <v>4</v>
      </c>
      <c r="C33" s="70" t="s">
        <v>56</v>
      </c>
      <c r="D33" s="70"/>
      <c r="E33" s="70"/>
      <c r="F33" s="70"/>
      <c r="G33" s="70"/>
      <c r="H33" s="70"/>
      <c r="I33" s="70"/>
      <c r="J33" s="70"/>
      <c r="K33" s="70"/>
      <c r="L33" s="70"/>
      <c r="M33" s="70"/>
      <c r="N33" s="70"/>
      <c r="O33" s="70"/>
    </row>
    <row r="34" spans="2:15" ht="62.25" customHeight="1" x14ac:dyDescent="0.35">
      <c r="B34" s="44">
        <v>5</v>
      </c>
      <c r="C34" s="70" t="s">
        <v>86</v>
      </c>
      <c r="D34" s="70"/>
      <c r="E34" s="70"/>
      <c r="F34" s="70"/>
      <c r="G34" s="70"/>
      <c r="H34" s="70"/>
      <c r="I34" s="70"/>
      <c r="J34" s="70"/>
      <c r="K34" s="70"/>
      <c r="L34" s="70"/>
      <c r="M34" s="70"/>
      <c r="N34" s="70"/>
      <c r="O34" s="70"/>
    </row>
    <row r="35" spans="2:15" ht="21.75" customHeight="1" x14ac:dyDescent="0.35"/>
    <row r="37" spans="2:15" x14ac:dyDescent="0.35">
      <c r="B37" s="63" t="s">
        <v>14</v>
      </c>
      <c r="C37" s="63"/>
      <c r="D37" s="63"/>
      <c r="E37" s="63"/>
      <c r="F37" s="63"/>
      <c r="G37" s="63"/>
      <c r="H37" s="63"/>
      <c r="I37" s="63"/>
      <c r="J37" s="63"/>
      <c r="K37" s="63"/>
      <c r="L37" s="63"/>
      <c r="M37" s="63"/>
      <c r="N37" s="63"/>
      <c r="O37" s="63"/>
    </row>
  </sheetData>
  <sheetProtection algorithmName="SHA-512" hashValue="PA1s5i58u/wRaItGTB3CKsTqWA2QD/4SVIEkQFsHv/snIRXGCgQohTkYpUsWnQmY5+RNWF2GMfnpg75zl1mssQ==" saltValue="LZJWF2w3oM0yNKO+4khcIQ==" spinCount="100000" sheet="1" objects="1" scenarios="1" selectLockedCells="1"/>
  <mergeCells count="11">
    <mergeCell ref="H2:O2"/>
    <mergeCell ref="D10:E10"/>
    <mergeCell ref="B14:E14"/>
    <mergeCell ref="B15:E15"/>
    <mergeCell ref="B23:F23"/>
    <mergeCell ref="P21:X22"/>
    <mergeCell ref="C32:O32"/>
    <mergeCell ref="C33:O33"/>
    <mergeCell ref="C34:O34"/>
    <mergeCell ref="B37:O37"/>
    <mergeCell ref="B24:G24"/>
  </mergeCells>
  <hyperlinks>
    <hyperlink ref="B14" r:id="rId1" display="Will you enroll in DU's health insurance plan?" xr:uid="{3C09F77A-BD69-4465-8534-D4F1C5ED0E8E}"/>
    <hyperlink ref="B15" r:id="rId2" display="Will you use DU Health &amp; Counseling Services? " xr:uid="{7E276203-333D-4ECC-A93C-370DD9AAAF5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B0323C-BBE8-488A-99A6-997C0E33158E}">
          <x14:formula1>
            <xm:f>Data!$A$2:$A$22</xm:f>
          </x14:formula1>
          <xm:sqref>N6 J6 L6</xm:sqref>
        </x14:dataValidation>
        <x14:dataValidation type="list" allowBlank="1" showInputMessage="1" showErrorMessage="1" xr:uid="{6DA5516F-B1BC-4D6A-B9D7-B0DF83C40195}">
          <x14:formula1>
            <xm:f>Data!$A$25:$A$26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10D5-B9BF-4CCE-BD2C-792E75437C4F}">
  <sheetPr>
    <pageSetUpPr fitToPage="1"/>
  </sheetPr>
  <dimension ref="B1:X37"/>
  <sheetViews>
    <sheetView showGridLines="0" showRowColHeaders="0" showRuler="0" zoomScaleNormal="100" workbookViewId="0">
      <selection activeCell="F22" sqref="F22"/>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71" t="s">
        <v>78</v>
      </c>
      <c r="I2" s="72"/>
      <c r="J2" s="72"/>
      <c r="K2" s="72"/>
      <c r="L2" s="72"/>
      <c r="M2" s="72"/>
      <c r="N2" s="72"/>
      <c r="O2" s="72"/>
    </row>
    <row r="3" spans="2:19" ht="8.25" customHeight="1" x14ac:dyDescent="0.35">
      <c r="B3" s="19"/>
      <c r="C3" s="19"/>
      <c r="D3" s="19"/>
      <c r="E3" s="19"/>
      <c r="F3" s="19"/>
      <c r="G3" s="19"/>
      <c r="H3" s="20"/>
      <c r="I3" s="21"/>
      <c r="J3" s="21"/>
      <c r="K3" s="21"/>
      <c r="L3" s="21"/>
      <c r="M3" s="21"/>
      <c r="N3" s="21"/>
      <c r="O3" s="21"/>
    </row>
    <row r="4" spans="2:19" ht="15.75" customHeight="1" x14ac:dyDescent="0.35">
      <c r="J4" s="43"/>
      <c r="L4" s="43"/>
      <c r="N4" s="43"/>
    </row>
    <row r="5" spans="2:19" ht="15.75" customHeight="1" x14ac:dyDescent="0.35">
      <c r="J5" s="43" t="s">
        <v>67</v>
      </c>
      <c r="L5" s="43" t="s">
        <v>68</v>
      </c>
      <c r="N5" s="43" t="s">
        <v>69</v>
      </c>
    </row>
    <row r="6" spans="2:19" ht="18" customHeight="1" x14ac:dyDescent="0.45">
      <c r="D6" s="6" t="s">
        <v>15</v>
      </c>
      <c r="E6" s="27"/>
      <c r="F6" s="27"/>
      <c r="G6" s="27"/>
      <c r="H6" s="27"/>
      <c r="I6" s="27"/>
      <c r="J6" s="42" t="s">
        <v>51</v>
      </c>
      <c r="L6" s="42" t="s">
        <v>51</v>
      </c>
      <c r="M6" s="22"/>
      <c r="N6" s="42" t="s">
        <v>51</v>
      </c>
      <c r="O6" s="27"/>
    </row>
    <row r="7" spans="2:19" ht="6" customHeight="1" x14ac:dyDescent="0.35"/>
    <row r="8" spans="2:19" ht="15" thickBot="1" x14ac:dyDescent="0.4">
      <c r="B8" s="1" t="s">
        <v>7</v>
      </c>
      <c r="C8" s="1"/>
      <c r="D8" s="2"/>
      <c r="E8" s="2"/>
      <c r="F8" s="2"/>
      <c r="G8" s="2"/>
      <c r="H8" s="4" t="s">
        <v>3</v>
      </c>
      <c r="I8" s="3"/>
      <c r="J8" s="4" t="s">
        <v>71</v>
      </c>
      <c r="K8" s="3"/>
      <c r="L8" s="4" t="s">
        <v>72</v>
      </c>
      <c r="M8" s="4"/>
      <c r="N8" s="4" t="s">
        <v>73</v>
      </c>
      <c r="O8" s="2"/>
      <c r="Q8" s="62" t="str">
        <f>IFERROR(_xlfn.NUMBERVALUE(TRIM(LEFT(J6,2))),"")</f>
        <v/>
      </c>
      <c r="R8" s="62" t="str">
        <f>IFERROR(_xlfn.NUMBERVALUE(TRIM(LEFT(L6,2))),"")</f>
        <v/>
      </c>
      <c r="S8" s="62" t="str">
        <f>IFERROR(_xlfn.NUMBERVALUE(TRIM(LEFT(N6,2))),"")</f>
        <v/>
      </c>
    </row>
    <row r="9" spans="2:19" ht="9" customHeight="1" x14ac:dyDescent="0.35"/>
    <row r="10" spans="2:19" ht="21.75" customHeight="1" x14ac:dyDescent="0.35">
      <c r="B10" s="9" t="s">
        <v>1</v>
      </c>
      <c r="C10" s="9"/>
      <c r="D10" s="73"/>
      <c r="E10" s="73"/>
      <c r="F10" s="10"/>
      <c r="G10" s="10"/>
      <c r="H10" s="11">
        <f>J10+L10+N10</f>
        <v>0</v>
      </c>
      <c r="I10" s="10"/>
      <c r="J10" s="11">
        <f>VLOOKUP(J6,Data!A2:E22,2,FALSE)</f>
        <v>0</v>
      </c>
      <c r="K10" s="10"/>
      <c r="L10" s="11">
        <f>VLOOKUP(L6,Data!A2:E22,2,FALSE)</f>
        <v>0</v>
      </c>
      <c r="M10" s="11"/>
      <c r="N10" s="11">
        <f>VLOOKUP(N6,Data!A2:E22,2,FALSE)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74" t="s">
        <v>44</v>
      </c>
      <c r="C14" s="74"/>
      <c r="D14" s="74"/>
      <c r="E14" s="75"/>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6" t="s">
        <v>53</v>
      </c>
      <c r="C15" s="76"/>
      <c r="D15" s="76"/>
      <c r="E15" s="76"/>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71</v>
      </c>
      <c r="K18" s="3"/>
      <c r="L18" s="4" t="s">
        <v>72</v>
      </c>
      <c r="M18" s="4"/>
      <c r="N18" s="4" t="s">
        <v>73</v>
      </c>
      <c r="O18" s="2"/>
      <c r="Q18" s="62">
        <f>IF($J$6="not enrolled",1,IF(Q8&lt;8,1,0))</f>
        <v>0</v>
      </c>
      <c r="R18" s="62">
        <f>IF($L$6="not enrolled",1,IF(R8&lt;8,1,0))</f>
        <v>0</v>
      </c>
      <c r="S18" s="62">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7" t="str">
        <f>IFERROR(IF(SUM($Q$18:$T$18)=0,"",Language!$A$1),"")</f>
        <v/>
      </c>
      <c r="Q21" s="67"/>
      <c r="R21" s="67"/>
      <c r="S21" s="67"/>
      <c r="T21" s="67"/>
      <c r="U21" s="67"/>
      <c r="V21" s="67"/>
      <c r="W21" s="67"/>
      <c r="X21" s="67"/>
    </row>
    <row r="22" spans="2:24" ht="21.75" customHeight="1" x14ac:dyDescent="0.3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7"/>
      <c r="Q22" s="67"/>
      <c r="R22" s="67"/>
      <c r="S22" s="67"/>
      <c r="T22" s="67"/>
      <c r="U22" s="67"/>
      <c r="V22" s="67"/>
      <c r="W22" s="67"/>
      <c r="X22" s="67"/>
    </row>
    <row r="23" spans="2:24" ht="21.75" customHeight="1" x14ac:dyDescent="0.35">
      <c r="B23" s="68" t="s">
        <v>21</v>
      </c>
      <c r="C23" s="68"/>
      <c r="D23" s="68"/>
      <c r="E23" s="68"/>
      <c r="F23" s="68"/>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69" t="s">
        <v>22</v>
      </c>
      <c r="C24" s="69"/>
      <c r="D24" s="69"/>
      <c r="E24" s="69"/>
      <c r="F24" s="69"/>
      <c r="G24" s="69"/>
      <c r="H24" s="26">
        <f>J24+L24+N24</f>
        <v>0</v>
      </c>
      <c r="I24" s="25"/>
      <c r="J24" s="18"/>
      <c r="K24" s="25"/>
      <c r="L24" s="18"/>
      <c r="M24" s="32"/>
      <c r="N24" s="48"/>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7">
        <v>1</v>
      </c>
      <c r="C30" t="s">
        <v>79</v>
      </c>
      <c r="D30" s="46"/>
      <c r="E30" s="46"/>
      <c r="F30" s="46"/>
      <c r="G30" s="46"/>
      <c r="H30" s="46"/>
      <c r="I30" s="46"/>
      <c r="J30" s="46"/>
      <c r="K30" s="46"/>
      <c r="L30" s="46"/>
      <c r="M30" s="46"/>
      <c r="N30" s="46"/>
      <c r="O30" s="46"/>
    </row>
    <row r="31" spans="2:24" ht="18" customHeight="1" x14ac:dyDescent="0.35">
      <c r="B31" s="45">
        <v>2</v>
      </c>
      <c r="C31" t="s">
        <v>80</v>
      </c>
      <c r="H31"/>
      <c r="J31"/>
      <c r="L31"/>
      <c r="M31"/>
      <c r="N31"/>
    </row>
    <row r="32" spans="2:24" ht="32.25" customHeight="1" x14ac:dyDescent="0.35">
      <c r="B32" s="44">
        <v>3</v>
      </c>
      <c r="C32" s="70" t="s">
        <v>81</v>
      </c>
      <c r="D32" s="70"/>
      <c r="E32" s="70"/>
      <c r="F32" s="70"/>
      <c r="G32" s="70"/>
      <c r="H32" s="70"/>
      <c r="I32" s="70"/>
      <c r="J32" s="70"/>
      <c r="K32" s="70"/>
      <c r="L32" s="70"/>
      <c r="M32" s="70"/>
      <c r="N32" s="70"/>
      <c r="O32" s="70"/>
    </row>
    <row r="33" spans="2:15" ht="33" customHeight="1" x14ac:dyDescent="0.35">
      <c r="B33" s="44">
        <v>4</v>
      </c>
      <c r="C33" s="70" t="s">
        <v>56</v>
      </c>
      <c r="D33" s="70"/>
      <c r="E33" s="70"/>
      <c r="F33" s="70"/>
      <c r="G33" s="70"/>
      <c r="H33" s="70"/>
      <c r="I33" s="70"/>
      <c r="J33" s="70"/>
      <c r="K33" s="70"/>
      <c r="L33" s="70"/>
      <c r="M33" s="70"/>
      <c r="N33" s="70"/>
      <c r="O33" s="70"/>
    </row>
    <row r="34" spans="2:15" ht="66" customHeight="1" x14ac:dyDescent="0.35">
      <c r="B34" s="44">
        <v>5</v>
      </c>
      <c r="C34" s="70" t="s">
        <v>82</v>
      </c>
      <c r="D34" s="70"/>
      <c r="E34" s="70"/>
      <c r="F34" s="70"/>
      <c r="G34" s="70"/>
      <c r="H34" s="70"/>
      <c r="I34" s="70"/>
      <c r="J34" s="70"/>
      <c r="K34" s="70"/>
      <c r="L34" s="70"/>
      <c r="M34" s="70"/>
      <c r="N34" s="70"/>
      <c r="O34" s="70"/>
    </row>
    <row r="35" spans="2:15" ht="21.75" customHeight="1" x14ac:dyDescent="0.35"/>
    <row r="37" spans="2:15" x14ac:dyDescent="0.35">
      <c r="B37" s="63" t="s">
        <v>14</v>
      </c>
      <c r="C37" s="63"/>
      <c r="D37" s="63"/>
      <c r="E37" s="63"/>
      <c r="F37" s="63"/>
      <c r="G37" s="63"/>
      <c r="H37" s="63"/>
      <c r="I37" s="63"/>
      <c r="J37" s="63"/>
      <c r="K37" s="63"/>
      <c r="L37" s="63"/>
      <c r="M37" s="63"/>
      <c r="N37" s="63"/>
      <c r="O37" s="63"/>
    </row>
  </sheetData>
  <sheetProtection algorithmName="SHA-512" hashValue="Q+w2Kwrf5Gk+Gx7uWWCWAzaAkMQyGip/O8/6Q0TSMfHBukfA5VDORwM07mEFxTy0z3wbjvBVCe93lkmNv7zDpA==" saltValue="ucwoXtiZDeRM+Haqs4nA7g==" spinCount="100000" sheet="1" objects="1" scenarios="1" selectLockedCells="1"/>
  <mergeCells count="11">
    <mergeCell ref="H2:O2"/>
    <mergeCell ref="D10:E10"/>
    <mergeCell ref="B14:E14"/>
    <mergeCell ref="B15:E15"/>
    <mergeCell ref="B23:F23"/>
    <mergeCell ref="P21:X22"/>
    <mergeCell ref="C32:O32"/>
    <mergeCell ref="C33:O33"/>
    <mergeCell ref="C34:O34"/>
    <mergeCell ref="B37:O37"/>
    <mergeCell ref="B24:G24"/>
  </mergeCells>
  <hyperlinks>
    <hyperlink ref="B14" r:id="rId1" display="Will you enroll in DU's health insurance plan?" xr:uid="{2DFA319A-E823-4C44-9582-652A9DAB6580}"/>
    <hyperlink ref="B15" r:id="rId2" display="Will you use DU Health &amp; Counseling Services? " xr:uid="{8E81B37B-447B-4C0F-AA9B-D805475DA73F}"/>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DE0F51A-4F38-499A-8ADE-DE809D3840A8}">
          <x14:formula1>
            <xm:f>Data!$A$25:$A$26</xm:f>
          </x14:formula1>
          <xm:sqref>F14</xm:sqref>
        </x14:dataValidation>
        <x14:dataValidation type="list" allowBlank="1" showInputMessage="1" showErrorMessage="1" xr:uid="{28C978ED-BDB9-430D-A8C1-D68D92624455}">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33"/>
  <sheetViews>
    <sheetView showGridLines="0" showRowColHeaders="0" showRuler="0" zoomScaleNormal="100" workbookViewId="0">
      <selection activeCell="E19" sqref="E19"/>
    </sheetView>
  </sheetViews>
  <sheetFormatPr defaultColWidth="8.90625" defaultRowHeight="14.5" x14ac:dyDescent="0.35"/>
  <cols>
    <col min="1" max="1" width="4.08984375" customWidth="1"/>
    <col min="4" max="4" width="14" customWidth="1"/>
    <col min="5" max="5" width="13.90625" customWidth="1"/>
    <col min="6" max="6" width="4.36328125" customWidth="1"/>
    <col min="7" max="7" width="15" style="5" customWidth="1"/>
    <col min="8" max="8" width="2.90625" customWidth="1"/>
    <col min="9" max="9" width="15" style="5" customWidth="1"/>
    <col min="10" max="10" width="2.90625" customWidth="1"/>
    <col min="11" max="11" width="15" style="5" customWidth="1"/>
    <col min="12" max="12" width="2.90625" style="5" customWidth="1"/>
    <col min="13" max="13" width="15" style="5" customWidth="1"/>
    <col min="14" max="14" width="2.90625" style="5" customWidth="1"/>
    <col min="15" max="15" width="15" style="5" customWidth="1"/>
  </cols>
  <sheetData>
    <row r="1" spans="2:20" ht="17.25" customHeight="1" x14ac:dyDescent="0.35"/>
    <row r="2" spans="2:20" ht="47.25" customHeight="1" x14ac:dyDescent="0.5">
      <c r="G2" s="64" t="s">
        <v>66</v>
      </c>
      <c r="H2" s="64"/>
      <c r="I2" s="64"/>
      <c r="J2" s="64"/>
      <c r="K2" s="64"/>
      <c r="L2" s="64"/>
      <c r="M2" s="64"/>
      <c r="N2" s="64"/>
      <c r="O2" s="64"/>
    </row>
    <row r="3" spans="2:20" ht="8.25" customHeight="1" x14ac:dyDescent="0.35">
      <c r="B3" s="19"/>
      <c r="C3" s="19"/>
      <c r="D3" s="19"/>
      <c r="E3" s="19"/>
      <c r="F3" s="19"/>
      <c r="G3" s="20"/>
      <c r="H3" s="21"/>
      <c r="I3" s="21"/>
      <c r="J3" s="21"/>
      <c r="K3" s="21"/>
      <c r="L3" s="21"/>
      <c r="M3" s="21"/>
      <c r="N3" s="21"/>
      <c r="O3" s="21"/>
    </row>
    <row r="4" spans="2:20" ht="9.75" customHeight="1" x14ac:dyDescent="0.35"/>
    <row r="5" spans="2:20" ht="9.75" customHeight="1" x14ac:dyDescent="0.35"/>
    <row r="6" spans="2:20" ht="15" customHeight="1" x14ac:dyDescent="0.35">
      <c r="I6" s="52" t="s">
        <v>67</v>
      </c>
      <c r="K6" s="52" t="s">
        <v>68</v>
      </c>
      <c r="L6" s="33"/>
      <c r="M6" s="52" t="s">
        <v>69</v>
      </c>
      <c r="N6" s="33"/>
      <c r="O6" s="52" t="s">
        <v>70</v>
      </c>
    </row>
    <row r="7" spans="2:20" ht="18" customHeight="1" x14ac:dyDescent="0.45">
      <c r="C7" s="6" t="s">
        <v>41</v>
      </c>
      <c r="E7" s="27"/>
      <c r="F7" s="27"/>
      <c r="G7" s="27"/>
      <c r="H7" s="27"/>
      <c r="I7" s="49" t="s">
        <v>51</v>
      </c>
      <c r="K7" s="50" t="s">
        <v>51</v>
      </c>
      <c r="L7"/>
      <c r="M7" s="51" t="s">
        <v>51</v>
      </c>
      <c r="N7"/>
      <c r="O7" s="51" t="s">
        <v>51</v>
      </c>
    </row>
    <row r="8" spans="2:20" ht="18.75" customHeight="1" x14ac:dyDescent="0.35"/>
    <row r="9" spans="2:20" ht="15" thickBot="1" x14ac:dyDescent="0.4">
      <c r="B9" s="1" t="s">
        <v>7</v>
      </c>
      <c r="C9" s="2"/>
      <c r="D9" s="2"/>
      <c r="E9" s="2"/>
      <c r="F9" s="2"/>
      <c r="G9" s="4" t="s">
        <v>3</v>
      </c>
      <c r="H9" s="3"/>
      <c r="I9" s="4" t="s">
        <v>71</v>
      </c>
      <c r="J9" s="3"/>
      <c r="K9" s="4" t="s">
        <v>72</v>
      </c>
      <c r="L9" s="4"/>
      <c r="M9" s="4" t="s">
        <v>73</v>
      </c>
      <c r="N9" s="4"/>
      <c r="O9" s="4" t="s">
        <v>74</v>
      </c>
      <c r="Q9" s="62" t="str">
        <f>IFERROR(_xlfn.NUMBERVALUE(TRIM(LEFT(I7,2))),"")</f>
        <v/>
      </c>
      <c r="R9" s="62" t="str">
        <f>IFERROR(_xlfn.NUMBERVALUE(TRIM(LEFT(K7,2))),"")</f>
        <v/>
      </c>
      <c r="S9" s="62" t="str">
        <f>IFERROR(_xlfn.NUMBERVALUE(TRIM(LEFT(M7,2))),"")</f>
        <v/>
      </c>
      <c r="T9" s="62" t="str">
        <f>IFERROR(_xlfn.NUMBERVALUE(TRIM(LEFT(O7,2))),"")</f>
        <v/>
      </c>
    </row>
    <row r="10" spans="2:20" ht="9" customHeight="1" x14ac:dyDescent="0.35"/>
    <row r="11" spans="2:20" ht="21.75" customHeight="1" x14ac:dyDescent="0.35">
      <c r="B11" s="9" t="s">
        <v>1</v>
      </c>
      <c r="C11" s="73"/>
      <c r="D11" s="73"/>
      <c r="E11" s="10"/>
      <c r="F11" s="10"/>
      <c r="G11" s="11">
        <f>I11+K11+M11+O11</f>
        <v>0</v>
      </c>
      <c r="H11" s="10"/>
      <c r="I11" s="11">
        <f>VLOOKUP(I7,Data!A2:E22,4,FALSE)</f>
        <v>0</v>
      </c>
      <c r="J11" s="10"/>
      <c r="K11" s="11">
        <f>VLOOKUP(K7,Data!A2:E22,4,FALSE)</f>
        <v>0</v>
      </c>
      <c r="L11" s="11"/>
      <c r="M11" s="11">
        <f>VLOOKUP(M7,Data!A2:E22,4,FALSE)</f>
        <v>0</v>
      </c>
      <c r="N11" s="11"/>
      <c r="O11" s="11">
        <f>VLOOKUP(O7,Data!A2:E22,4,FALSE)</f>
        <v>0</v>
      </c>
    </row>
    <row r="12" spans="2:20" ht="21.75" customHeight="1" x14ac:dyDescent="0.35">
      <c r="B12" s="34" t="s">
        <v>2</v>
      </c>
      <c r="G12" s="35">
        <f>I12+K12+M12+O12</f>
        <v>0</v>
      </c>
      <c r="I12" s="35">
        <f>VLOOKUP(I7,Data!A2:E22,5,FALSE)</f>
        <v>0</v>
      </c>
      <c r="K12" s="35">
        <f>VLOOKUP(K7,Data!A2:E22,5,FALSE)</f>
        <v>0</v>
      </c>
      <c r="L12" s="35"/>
      <c r="M12" s="35">
        <f>VLOOKUP(M7,Data!A2:E22,5,FALSE)</f>
        <v>0</v>
      </c>
      <c r="N12" s="35"/>
      <c r="O12" s="35">
        <f>VLOOKUP(O7,Data!A2:E22,5,FALSE)</f>
        <v>0</v>
      </c>
    </row>
    <row r="13" spans="2:20" ht="21.75" customHeight="1" x14ac:dyDescent="0.35">
      <c r="B13" s="19"/>
      <c r="C13" s="37" t="s">
        <v>6</v>
      </c>
      <c r="D13" s="19"/>
      <c r="E13" s="19"/>
      <c r="F13" s="19"/>
      <c r="G13" s="38">
        <f>SUM(G11:G12)</f>
        <v>0</v>
      </c>
      <c r="H13" s="19"/>
      <c r="I13" s="38">
        <f>SUM(I11:I12)</f>
        <v>0</v>
      </c>
      <c r="J13" s="19"/>
      <c r="K13" s="38">
        <f>SUM(K11:K12)</f>
        <v>0</v>
      </c>
      <c r="L13" s="38"/>
      <c r="M13" s="38">
        <f>SUM(M11:M12)</f>
        <v>0</v>
      </c>
      <c r="N13" s="38"/>
      <c r="O13" s="38">
        <f>SUM(O11:O12)</f>
        <v>0</v>
      </c>
    </row>
    <row r="14" spans="2:20" ht="24" customHeight="1" x14ac:dyDescent="0.35"/>
    <row r="15" spans="2:20" ht="15" thickBot="1" x14ac:dyDescent="0.4">
      <c r="B15" s="1" t="s">
        <v>11</v>
      </c>
      <c r="C15" s="2"/>
      <c r="D15" s="2"/>
      <c r="E15" s="2"/>
      <c r="F15" s="2"/>
      <c r="G15" s="4" t="s">
        <v>3</v>
      </c>
      <c r="H15" s="3"/>
      <c r="I15" s="4" t="s">
        <v>71</v>
      </c>
      <c r="J15" s="3"/>
      <c r="K15" s="4" t="s">
        <v>72</v>
      </c>
      <c r="L15" s="4"/>
      <c r="M15" s="4" t="s">
        <v>73</v>
      </c>
      <c r="N15" s="4"/>
      <c r="O15" s="4" t="s">
        <v>74</v>
      </c>
      <c r="Q15" s="62">
        <f>IF($I$7="not enrolled",1,IF(Q9&lt;8,1,0))</f>
        <v>0</v>
      </c>
      <c r="R15" s="62">
        <f>IF($K$7="not enrolled",1,IF(R9&lt;8,1,0))</f>
        <v>0</v>
      </c>
      <c r="S15" s="62">
        <f>IF($M$7="not enrolled",1,IF(S9&lt;8,1,0))</f>
        <v>0</v>
      </c>
      <c r="T15" s="62">
        <f>IF($O$7="not enrolled",1,IF(T9&lt;8,1,0))</f>
        <v>0</v>
      </c>
    </row>
    <row r="16" spans="2:20" ht="21.75" customHeight="1" x14ac:dyDescent="0.3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24" ht="21.75" customHeight="1" x14ac:dyDescent="0.3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24" ht="21.75" customHeight="1" x14ac:dyDescent="0.35">
      <c r="B18" t="s">
        <v>18</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c r="P18" s="67" t="str">
        <f>IFERROR(IF(SUM($Q$15:$U$15)=0,"",Language!$A$1),"")</f>
        <v/>
      </c>
      <c r="Q18" s="67"/>
      <c r="R18" s="67"/>
      <c r="S18" s="67"/>
      <c r="T18" s="67"/>
      <c r="U18" s="67"/>
      <c r="V18" s="67"/>
      <c r="W18" s="67"/>
      <c r="X18" s="67"/>
    </row>
    <row r="19" spans="2:24" ht="21.75" customHeight="1" x14ac:dyDescent="0.35">
      <c r="B19" s="10" t="s">
        <v>19</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c r="P19" s="67"/>
      <c r="Q19" s="67"/>
      <c r="R19" s="67"/>
      <c r="S19" s="67"/>
      <c r="T19" s="67"/>
      <c r="U19" s="67"/>
      <c r="V19" s="67"/>
      <c r="W19" s="67"/>
      <c r="X19" s="67"/>
    </row>
    <row r="20" spans="2:24" ht="21.75" customHeight="1" x14ac:dyDescent="0.3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24" ht="21.75" customHeight="1" x14ac:dyDescent="0.35">
      <c r="B21" s="69" t="s">
        <v>22</v>
      </c>
      <c r="C21" s="69"/>
      <c r="D21" s="69"/>
      <c r="E21" s="69"/>
      <c r="F21" s="69"/>
      <c r="G21" s="26">
        <f>I21+K21+M21+O21</f>
        <v>0</v>
      </c>
      <c r="H21" s="25"/>
      <c r="I21" s="18"/>
      <c r="J21" s="25"/>
      <c r="K21" s="18"/>
      <c r="L21" s="55"/>
      <c r="M21" s="18"/>
      <c r="N21" s="55"/>
      <c r="O21" s="18"/>
    </row>
    <row r="22" spans="2:24" ht="21.75" customHeight="1" x14ac:dyDescent="0.35">
      <c r="C22" s="7" t="s">
        <v>10</v>
      </c>
      <c r="G22" s="5">
        <f>SUM(G16:G21)</f>
        <v>0</v>
      </c>
      <c r="I22" s="5">
        <f>SUM(I16:I21)</f>
        <v>0</v>
      </c>
      <c r="K22" s="5">
        <f>SUM(K16:K21)</f>
        <v>0</v>
      </c>
      <c r="M22" s="5">
        <f>SUM(M16:M21)</f>
        <v>0</v>
      </c>
      <c r="O22" s="5">
        <f>SUM(O16:O21)</f>
        <v>0</v>
      </c>
    </row>
    <row r="23" spans="2:24" ht="15" thickBot="1" x14ac:dyDescent="0.4"/>
    <row r="24" spans="2:24" ht="21.75" customHeight="1" thickTop="1" thickBot="1" x14ac:dyDescent="0.5">
      <c r="B24" s="14" t="s">
        <v>12</v>
      </c>
      <c r="C24" s="13"/>
      <c r="D24" s="13"/>
      <c r="E24" s="13"/>
      <c r="F24" s="13"/>
      <c r="G24" s="23">
        <f>G13-G22</f>
        <v>0</v>
      </c>
      <c r="H24" s="24"/>
      <c r="I24" s="23">
        <f>I13-I22</f>
        <v>0</v>
      </c>
      <c r="J24" s="24"/>
      <c r="K24" s="23">
        <f>K13-K22</f>
        <v>0</v>
      </c>
      <c r="L24" s="23"/>
      <c r="M24" s="23">
        <f>M13-M22</f>
        <v>0</v>
      </c>
      <c r="N24" s="23"/>
      <c r="O24" s="23">
        <f>O13-O22</f>
        <v>0</v>
      </c>
    </row>
    <row r="25" spans="2:24" ht="15" thickTop="1" x14ac:dyDescent="0.35"/>
    <row r="26" spans="2:24" x14ac:dyDescent="0.35">
      <c r="B26" s="7" t="s">
        <v>13</v>
      </c>
    </row>
    <row r="27" spans="2:24" ht="21" customHeight="1" x14ac:dyDescent="0.35">
      <c r="B27" s="77" t="s">
        <v>75</v>
      </c>
      <c r="C27" s="70"/>
      <c r="D27" s="70"/>
      <c r="E27" s="70"/>
      <c r="F27" s="70"/>
      <c r="G27" s="70"/>
      <c r="H27" s="70"/>
      <c r="I27" s="70"/>
      <c r="J27" s="70"/>
      <c r="K27" s="70"/>
      <c r="L27" s="70"/>
      <c r="M27" s="70"/>
      <c r="N27" s="70"/>
      <c r="O27" s="70"/>
    </row>
    <row r="28" spans="2:24" ht="21.75" customHeight="1" x14ac:dyDescent="0.35">
      <c r="B28" s="68" t="s">
        <v>76</v>
      </c>
      <c r="C28" s="68"/>
      <c r="D28" s="68"/>
      <c r="E28" s="68"/>
      <c r="F28" s="68"/>
      <c r="G28" s="68"/>
      <c r="H28" s="68"/>
      <c r="I28" s="68"/>
      <c r="J28" s="68"/>
      <c r="K28" s="68"/>
      <c r="L28" s="68"/>
      <c r="M28" s="68"/>
      <c r="N28" s="68"/>
      <c r="O28" s="68"/>
    </row>
    <row r="29" spans="2:24" ht="33.75" customHeight="1" x14ac:dyDescent="0.35">
      <c r="B29" s="70" t="s">
        <v>57</v>
      </c>
      <c r="C29" s="70"/>
      <c r="D29" s="70"/>
      <c r="E29" s="70"/>
      <c r="F29" s="70"/>
      <c r="G29" s="70"/>
      <c r="H29" s="70"/>
      <c r="I29" s="70"/>
      <c r="J29" s="70"/>
      <c r="K29" s="70"/>
      <c r="L29" s="70"/>
      <c r="M29" s="70"/>
      <c r="N29" s="70"/>
      <c r="O29" s="70"/>
    </row>
    <row r="30" spans="2:24" ht="63.75" customHeight="1" x14ac:dyDescent="0.35">
      <c r="B30" s="70" t="s">
        <v>77</v>
      </c>
      <c r="C30" s="70"/>
      <c r="D30" s="70"/>
      <c r="E30" s="70"/>
      <c r="F30" s="70"/>
      <c r="G30" s="70"/>
      <c r="H30" s="70"/>
      <c r="I30" s="70"/>
      <c r="J30" s="70"/>
      <c r="K30" s="70"/>
      <c r="L30" s="70"/>
      <c r="M30" s="70"/>
      <c r="N30" s="70"/>
      <c r="O30" s="70"/>
    </row>
    <row r="31" spans="2:24" ht="21.75" customHeight="1" x14ac:dyDescent="0.35"/>
    <row r="33" spans="2:15" x14ac:dyDescent="0.35">
      <c r="B33" s="63" t="s">
        <v>14</v>
      </c>
      <c r="C33" s="63"/>
      <c r="D33" s="63"/>
      <c r="E33" s="63"/>
      <c r="F33" s="63"/>
      <c r="G33" s="63"/>
      <c r="H33" s="63"/>
      <c r="I33" s="63"/>
      <c r="J33" s="63"/>
      <c r="K33" s="63"/>
      <c r="L33" s="63"/>
      <c r="M33" s="63"/>
      <c r="N33" s="63"/>
      <c r="O33" s="63"/>
    </row>
  </sheetData>
  <sheetProtection algorithmName="SHA-512" hashValue="s/IU4mgAFevReUOjQGGse6ia5zKyPDfO9qdfpslwbpaYlKBxMQnI0CEUrRpoWI/e6F/o0i1fOhFL6pvAxXmdYw==" saltValue="uo2/9ku0njdXkPrB772mrA==" spinCount="100000" sheet="1" selectLockedCells="1"/>
  <mergeCells count="9">
    <mergeCell ref="P18:X19"/>
    <mergeCell ref="B30:O30"/>
    <mergeCell ref="B33:O33"/>
    <mergeCell ref="G2:O2"/>
    <mergeCell ref="C11:D11"/>
    <mergeCell ref="B21:F21"/>
    <mergeCell ref="B27:O27"/>
    <mergeCell ref="B28:O28"/>
    <mergeCell ref="B29:O29"/>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Data!$A$2:$A$22</xm:f>
          </x14:formula1>
          <xm:sqref>O7 I7 K7 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19C9-840C-44C3-9345-551F2509A5B6}">
  <dimension ref="A1"/>
  <sheetViews>
    <sheetView workbookViewId="0"/>
  </sheetViews>
  <sheetFormatPr defaultRowHeight="14.5" x14ac:dyDescent="0.35"/>
  <sheetData>
    <row r="1" spans="1:1" x14ac:dyDescent="0.35">
      <c r="A1"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workbookViewId="0">
      <selection activeCell="C25" sqref="C25"/>
    </sheetView>
  </sheetViews>
  <sheetFormatPr defaultColWidth="8.90625" defaultRowHeight="14.5" x14ac:dyDescent="0.35"/>
  <cols>
    <col min="1" max="1" width="11.08984375" customWidth="1"/>
    <col min="3" max="3" width="10.6328125" style="61" customWidth="1"/>
    <col min="4" max="4" width="10.90625" customWidth="1"/>
    <col min="5" max="5" width="10.6328125" customWidth="1"/>
    <col min="6" max="10" width="11.90625" customWidth="1"/>
    <col min="11" max="11" width="12" bestFit="1" customWidth="1"/>
    <col min="12" max="13" width="11.90625" customWidth="1"/>
    <col min="14" max="14" width="13.36328125" customWidth="1"/>
    <col min="16" max="16" width="11.6328125" customWidth="1"/>
  </cols>
  <sheetData>
    <row r="1" spans="1:22" x14ac:dyDescent="0.35">
      <c r="A1" s="7"/>
      <c r="B1" s="57" t="s">
        <v>61</v>
      </c>
      <c r="C1" s="60" t="s">
        <v>62</v>
      </c>
      <c r="D1" s="56" t="s">
        <v>63</v>
      </c>
      <c r="E1" s="57" t="s">
        <v>52</v>
      </c>
      <c r="F1" s="53"/>
      <c r="J1" s="53"/>
    </row>
    <row r="2" spans="1:22" x14ac:dyDescent="0.35">
      <c r="A2" t="s">
        <v>51</v>
      </c>
      <c r="D2" s="7"/>
      <c r="F2" s="53"/>
      <c r="J2" s="53"/>
    </row>
    <row r="3" spans="1:22" x14ac:dyDescent="0.35">
      <c r="A3" t="s">
        <v>40</v>
      </c>
      <c r="B3">
        <v>0</v>
      </c>
      <c r="C3" s="61">
        <v>0</v>
      </c>
      <c r="D3">
        <v>0</v>
      </c>
      <c r="E3">
        <v>0</v>
      </c>
      <c r="K3" s="46"/>
      <c r="M3" s="46"/>
      <c r="N3" s="46"/>
      <c r="O3" s="46"/>
      <c r="P3" s="46"/>
      <c r="Q3" s="46"/>
      <c r="R3" s="46"/>
      <c r="S3" s="46"/>
      <c r="T3" s="46"/>
      <c r="U3" s="46"/>
      <c r="V3" s="46"/>
    </row>
    <row r="4" spans="1:22" x14ac:dyDescent="0.35">
      <c r="A4" t="s">
        <v>23</v>
      </c>
      <c r="B4">
        <v>6872</v>
      </c>
      <c r="C4" s="61">
        <v>0</v>
      </c>
      <c r="D4">
        <v>3436</v>
      </c>
      <c r="E4">
        <v>32</v>
      </c>
      <c r="M4" s="46"/>
      <c r="N4" s="46"/>
      <c r="O4" s="46"/>
      <c r="P4" s="46"/>
      <c r="Q4" s="46"/>
      <c r="R4" s="46"/>
      <c r="S4" s="46"/>
      <c r="T4" s="46"/>
      <c r="U4" s="46"/>
      <c r="V4" s="46"/>
    </row>
    <row r="5" spans="1:22" x14ac:dyDescent="0.35">
      <c r="A5" t="s">
        <v>24</v>
      </c>
      <c r="B5">
        <v>8590</v>
      </c>
      <c r="C5" s="61">
        <v>0</v>
      </c>
      <c r="D5">
        <v>4295</v>
      </c>
      <c r="E5">
        <f>E4+8</f>
        <v>40</v>
      </c>
    </row>
    <row r="6" spans="1:22" x14ac:dyDescent="0.35">
      <c r="A6" t="s">
        <v>25</v>
      </c>
      <c r="B6">
        <v>10308</v>
      </c>
      <c r="C6" s="61">
        <v>0</v>
      </c>
      <c r="D6">
        <v>5154</v>
      </c>
      <c r="E6">
        <f t="shared" ref="E6:E12" si="0">E5+8</f>
        <v>48</v>
      </c>
    </row>
    <row r="7" spans="1:22" x14ac:dyDescent="0.35">
      <c r="A7" t="s">
        <v>26</v>
      </c>
      <c r="B7">
        <v>12026</v>
      </c>
      <c r="C7" s="61">
        <v>0</v>
      </c>
      <c r="D7">
        <v>6013</v>
      </c>
      <c r="E7">
        <f t="shared" si="0"/>
        <v>56</v>
      </c>
    </row>
    <row r="8" spans="1:22" x14ac:dyDescent="0.35">
      <c r="A8" t="s">
        <v>27</v>
      </c>
      <c r="B8">
        <v>13744</v>
      </c>
      <c r="C8" s="61">
        <v>0</v>
      </c>
      <c r="D8">
        <v>6872</v>
      </c>
      <c r="E8">
        <f t="shared" si="0"/>
        <v>64</v>
      </c>
    </row>
    <row r="9" spans="1:22" x14ac:dyDescent="0.35">
      <c r="A9" t="s">
        <v>28</v>
      </c>
      <c r="B9">
        <v>15462</v>
      </c>
      <c r="C9" s="61">
        <v>0</v>
      </c>
      <c r="D9">
        <v>7731</v>
      </c>
      <c r="E9">
        <f t="shared" si="0"/>
        <v>72</v>
      </c>
    </row>
    <row r="10" spans="1:22" x14ac:dyDescent="0.35">
      <c r="A10" t="s">
        <v>29</v>
      </c>
      <c r="B10">
        <v>17180</v>
      </c>
      <c r="C10" s="61">
        <v>0</v>
      </c>
      <c r="D10">
        <v>8590</v>
      </c>
      <c r="E10">
        <f t="shared" si="0"/>
        <v>80</v>
      </c>
    </row>
    <row r="11" spans="1:22" x14ac:dyDescent="0.35">
      <c r="A11" t="s">
        <v>30</v>
      </c>
      <c r="B11">
        <v>18898</v>
      </c>
      <c r="C11" s="61">
        <v>0</v>
      </c>
      <c r="D11">
        <v>9449</v>
      </c>
      <c r="E11">
        <f t="shared" si="0"/>
        <v>88</v>
      </c>
    </row>
    <row r="12" spans="1:22" x14ac:dyDescent="0.35">
      <c r="A12" t="s">
        <v>31</v>
      </c>
      <c r="B12">
        <v>20616</v>
      </c>
      <c r="C12" s="61">
        <v>0</v>
      </c>
      <c r="D12">
        <v>10308</v>
      </c>
      <c r="E12">
        <f t="shared" si="0"/>
        <v>96</v>
      </c>
    </row>
    <row r="13" spans="1:22" x14ac:dyDescent="0.35">
      <c r="A13" t="s">
        <v>32</v>
      </c>
      <c r="B13">
        <v>22334</v>
      </c>
      <c r="C13" s="61">
        <v>0</v>
      </c>
      <c r="D13">
        <v>11167</v>
      </c>
      <c r="E13">
        <v>96</v>
      </c>
    </row>
    <row r="14" spans="1:22" x14ac:dyDescent="0.35">
      <c r="A14" t="s">
        <v>33</v>
      </c>
      <c r="B14">
        <v>24052</v>
      </c>
      <c r="C14" s="61">
        <v>0</v>
      </c>
      <c r="D14">
        <v>12026</v>
      </c>
      <c r="E14">
        <v>96</v>
      </c>
    </row>
    <row r="15" spans="1:22" x14ac:dyDescent="0.35">
      <c r="A15" t="s">
        <v>34</v>
      </c>
      <c r="B15">
        <v>25770</v>
      </c>
      <c r="C15" s="61">
        <v>0</v>
      </c>
      <c r="D15">
        <v>12885</v>
      </c>
      <c r="E15">
        <v>96</v>
      </c>
    </row>
    <row r="16" spans="1:22" x14ac:dyDescent="0.35">
      <c r="A16" t="s">
        <v>35</v>
      </c>
      <c r="B16">
        <v>27488</v>
      </c>
      <c r="C16" s="61">
        <v>0</v>
      </c>
      <c r="D16">
        <v>13744</v>
      </c>
      <c r="E16">
        <v>96</v>
      </c>
    </row>
    <row r="17" spans="1:18" x14ac:dyDescent="0.35">
      <c r="A17" t="s">
        <v>36</v>
      </c>
      <c r="B17">
        <v>29206</v>
      </c>
      <c r="C17" s="61">
        <v>0</v>
      </c>
      <c r="D17">
        <v>14603</v>
      </c>
      <c r="E17">
        <v>96</v>
      </c>
    </row>
    <row r="18" spans="1:18" x14ac:dyDescent="0.35">
      <c r="A18" t="s">
        <v>37</v>
      </c>
      <c r="B18">
        <v>30924</v>
      </c>
      <c r="C18" s="61">
        <v>0</v>
      </c>
      <c r="D18">
        <v>15462</v>
      </c>
      <c r="E18">
        <v>96</v>
      </c>
    </row>
    <row r="19" spans="1:18" x14ac:dyDescent="0.35">
      <c r="A19" t="s">
        <v>38</v>
      </c>
      <c r="B19">
        <v>32642</v>
      </c>
      <c r="C19" s="61">
        <v>0</v>
      </c>
      <c r="D19">
        <v>16321</v>
      </c>
      <c r="E19">
        <f>8*19</f>
        <v>152</v>
      </c>
    </row>
    <row r="20" spans="1:18" x14ac:dyDescent="0.35">
      <c r="A20" t="s">
        <v>39</v>
      </c>
      <c r="B20">
        <v>34360</v>
      </c>
      <c r="C20" s="61">
        <v>0</v>
      </c>
      <c r="D20">
        <v>17180</v>
      </c>
      <c r="E20">
        <v>160</v>
      </c>
    </row>
    <row r="21" spans="1:18" x14ac:dyDescent="0.35">
      <c r="A21" t="s">
        <v>42</v>
      </c>
      <c r="B21">
        <v>36078</v>
      </c>
      <c r="C21" s="61">
        <v>0</v>
      </c>
      <c r="D21">
        <v>18039</v>
      </c>
      <c r="E21">
        <v>168</v>
      </c>
    </row>
    <row r="22" spans="1:18" x14ac:dyDescent="0.35">
      <c r="A22" t="s">
        <v>43</v>
      </c>
      <c r="B22">
        <v>37796</v>
      </c>
      <c r="C22" s="61">
        <v>0</v>
      </c>
      <c r="D22">
        <v>18898</v>
      </c>
      <c r="E22">
        <f>8*22</f>
        <v>176</v>
      </c>
    </row>
    <row r="24" spans="1:18" x14ac:dyDescent="0.35">
      <c r="A24" s="7" t="s">
        <v>20</v>
      </c>
      <c r="E24" s="7"/>
      <c r="F24" s="54"/>
      <c r="G24" s="7"/>
      <c r="H24" s="7"/>
      <c r="I24" s="7"/>
      <c r="J24" s="53"/>
      <c r="K24" s="7"/>
      <c r="M24" s="7"/>
      <c r="N24" s="54"/>
      <c r="P24" s="7"/>
      <c r="Q24" s="7"/>
      <c r="R24" s="7"/>
    </row>
    <row r="25" spans="1:18" x14ac:dyDescent="0.35">
      <c r="A25" t="s">
        <v>4</v>
      </c>
      <c r="B25">
        <v>2200</v>
      </c>
    </row>
    <row r="26" spans="1:18" x14ac:dyDescent="0.35">
      <c r="A26" t="s">
        <v>5</v>
      </c>
      <c r="B26">
        <v>0</v>
      </c>
    </row>
    <row r="44" spans="1:9" x14ac:dyDescent="0.35">
      <c r="E44" s="7"/>
      <c r="I44" s="7"/>
    </row>
    <row r="47" spans="1:9" x14ac:dyDescent="0.35">
      <c r="A47" t="s">
        <v>47</v>
      </c>
    </row>
    <row r="48" spans="1:9" x14ac:dyDescent="0.35">
      <c r="A48" t="s">
        <v>48</v>
      </c>
    </row>
    <row r="49" spans="1:1" x14ac:dyDescent="0.35">
      <c r="A49" t="s">
        <v>49</v>
      </c>
    </row>
    <row r="51" spans="1:1" x14ac:dyDescent="0.35">
      <c r="A51" t="s">
        <v>50</v>
      </c>
    </row>
  </sheetData>
  <sheetProtection algorithmName="SHA-512" hashValue="vJCA1PeZkfIz25QR0cIbv0sskNGs6zFzCj7KM2OSUIAANTKQ5/F/fQhaTLZy7He0pTmzOB8LlllQEM6Y2dxZ2w==" saltValue="K3/QVqes7myChK+X97P7KA=="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Worksheets Home</vt:lpstr>
      <vt:lpstr>Cyber Sec.</vt:lpstr>
      <vt:lpstr>Data Sci</vt:lpstr>
      <vt:lpstr>All Other</vt:lpstr>
      <vt:lpstr>Online</vt:lpstr>
      <vt:lpstr>Language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2026-06-03T21:30:20Z</dcterms:modified>
</cp:coreProperties>
</file>